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K:\Matt\Merton Fc\stats\"/>
    </mc:Choice>
  </mc:AlternateContent>
  <xr:revisionPtr revIDLastSave="0" documentId="8_{2435E6A2-4C55-4647-A379-D753B5C36A40}" xr6:coauthVersionLast="47" xr6:coauthVersionMax="47" xr10:uidLastSave="{00000000-0000-0000-0000-000000000000}"/>
  <bookViews>
    <workbookView xWindow="-120" yWindow="-120" windowWidth="29040" windowHeight="15840" tabRatio="742" activeTab="4" xr2:uid="{00000000-000D-0000-FFFF-FFFF00000000}"/>
  </bookViews>
  <sheets>
    <sheet name="Registration Membership Slate S" sheetId="19" r:id="rId1"/>
    <sheet name="Sheet3" sheetId="28" state="hidden" r:id="rId2"/>
    <sheet name="Sheet1" sheetId="26" state="hidden" r:id="rId3"/>
    <sheet name="Results" sheetId="7" r:id="rId4"/>
    <sheet name="Goal scorers" sheetId="6" r:id="rId5"/>
    <sheet name="Sheet2" sheetId="27" state="hidden" r:id="rId6"/>
    <sheet name="Assists" sheetId="5" r:id="rId7"/>
    <sheet name="MOTM" sheetId="3" r:id="rId8"/>
    <sheet name="DOTD" sheetId="2" r:id="rId9"/>
    <sheet name="Golden gloves" sheetId="4" r:id="rId10"/>
    <sheet name="Overdue debtors list" sheetId="25" r:id="rId11"/>
  </sheets>
  <definedNames>
    <definedName name="_xlnm._FilterDatabase" localSheetId="6" hidden="1">Assists!$C$8:$Z$8</definedName>
    <definedName name="_xlnm._FilterDatabase" localSheetId="8" hidden="1">DOTD!$B$7:$J$66</definedName>
    <definedName name="_xlnm._FilterDatabase" localSheetId="4" hidden="1">'Goal scorers'!$C$8:$Z$8</definedName>
    <definedName name="_xlnm._FilterDatabase" localSheetId="9" hidden="1">'Golden gloves'!$C$8:$Z$8</definedName>
    <definedName name="_xlnm._FilterDatabase" localSheetId="7" hidden="1">MOTM!$C$7:$J$7</definedName>
    <definedName name="_xlnm._FilterDatabase" localSheetId="0" hidden="1">'Registration Membership Slate S'!$B$17:$M$200</definedName>
    <definedName name="_xlnm._FilterDatabase" localSheetId="3" hidden="1">Results!$B$7:$P$116</definedName>
    <definedName name="_xlnm.Print_Area" localSheetId="0">'Registration Membership Slate S'!$A$1:$R$197</definedName>
  </definedNames>
  <calcPr calcId="191029"/>
  <pivotCaches>
    <pivotCache cacheId="0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4" l="1"/>
  <c r="H17" i="4"/>
  <c r="K17" i="4"/>
  <c r="N17" i="4"/>
  <c r="Q17" i="4"/>
  <c r="T17" i="4"/>
  <c r="W17" i="4"/>
  <c r="X17" i="4"/>
  <c r="Z17" i="4" s="1"/>
  <c r="Y17" i="4"/>
  <c r="E13" i="4"/>
  <c r="H13" i="4"/>
  <c r="K13" i="4"/>
  <c r="N13" i="4"/>
  <c r="Q13" i="4"/>
  <c r="T13" i="4"/>
  <c r="W13" i="4"/>
  <c r="X13" i="4"/>
  <c r="Y13" i="4"/>
  <c r="N15" i="4"/>
  <c r="Q15" i="4"/>
  <c r="T15" i="4"/>
  <c r="W15" i="4"/>
  <c r="X15" i="4"/>
  <c r="Y15" i="4"/>
  <c r="Z15" i="4" s="1"/>
  <c r="K20" i="4"/>
  <c r="K15" i="4"/>
  <c r="E15" i="4"/>
  <c r="H15" i="4"/>
  <c r="N20" i="4"/>
  <c r="Q20" i="4"/>
  <c r="T20" i="4"/>
  <c r="W20" i="4"/>
  <c r="X20" i="4"/>
  <c r="Y20" i="4"/>
  <c r="E20" i="4"/>
  <c r="H20" i="4"/>
  <c r="T10" i="6"/>
  <c r="T11" i="6"/>
  <c r="T14" i="6"/>
  <c r="T12" i="6"/>
  <c r="T46" i="6"/>
  <c r="T9" i="6"/>
  <c r="T66" i="6"/>
  <c r="T39" i="6"/>
  <c r="T32" i="6"/>
  <c r="T37" i="6"/>
  <c r="T65" i="6"/>
  <c r="T17" i="6"/>
  <c r="T20" i="6"/>
  <c r="T30" i="6"/>
  <c r="T16" i="6"/>
  <c r="T23" i="6"/>
  <c r="T19" i="6"/>
  <c r="T29" i="6"/>
  <c r="T40" i="6"/>
  <c r="T35" i="6"/>
  <c r="T49" i="6"/>
  <c r="T21" i="6"/>
  <c r="T13" i="6"/>
  <c r="T18" i="6"/>
  <c r="T58" i="6"/>
  <c r="T61" i="6"/>
  <c r="T38" i="6"/>
  <c r="T25" i="6"/>
  <c r="T42" i="6"/>
  <c r="T44" i="6"/>
  <c r="T22" i="6"/>
  <c r="T15" i="6"/>
  <c r="T41" i="6"/>
  <c r="T33" i="6"/>
  <c r="T24" i="6"/>
  <c r="T60" i="6"/>
  <c r="T34" i="6"/>
  <c r="T26" i="6"/>
  <c r="T43" i="6"/>
  <c r="T52" i="6"/>
  <c r="T59" i="6"/>
  <c r="T56" i="6"/>
  <c r="T45" i="6"/>
  <c r="T55" i="6"/>
  <c r="T53" i="6"/>
  <c r="T54" i="6"/>
  <c r="T63" i="6"/>
  <c r="T47" i="6"/>
  <c r="T28" i="6"/>
  <c r="T57" i="6"/>
  <c r="T64" i="6"/>
  <c r="T36" i="6"/>
  <c r="T31" i="6"/>
  <c r="T51" i="6"/>
  <c r="T48" i="6"/>
  <c r="T27" i="6"/>
  <c r="T50" i="6"/>
  <c r="T62" i="6"/>
  <c r="T67" i="6"/>
  <c r="T68" i="6"/>
  <c r="T69" i="6"/>
  <c r="T70" i="6"/>
  <c r="T71" i="6"/>
  <c r="T72" i="6"/>
  <c r="T73" i="6"/>
  <c r="T74" i="6"/>
  <c r="T75" i="6"/>
  <c r="R77" i="6"/>
  <c r="S77" i="6"/>
  <c r="I68" i="28"/>
  <c r="K58" i="28"/>
  <c r="K57" i="28"/>
  <c r="K56" i="28"/>
  <c r="M65" i="28" s="1"/>
  <c r="S27" i="28"/>
  <c r="S26" i="28"/>
  <c r="S25" i="28"/>
  <c r="S24" i="28"/>
  <c r="S23" i="28"/>
  <c r="S28" i="28" s="1"/>
  <c r="Z13" i="4" l="1"/>
  <c r="Z20" i="4"/>
  <c r="T77" i="6"/>
  <c r="L57" i="28"/>
  <c r="N62" i="28"/>
  <c r="N63" i="28" s="1"/>
  <c r="D14" i="19"/>
  <c r="C7" i="19"/>
  <c r="D7" i="19" s="1"/>
  <c r="W71" i="6"/>
  <c r="X71" i="6"/>
  <c r="Y71" i="6"/>
  <c r="W48" i="6"/>
  <c r="X48" i="6"/>
  <c r="Y48" i="6"/>
  <c r="W74" i="6"/>
  <c r="X74" i="6"/>
  <c r="Y74" i="6"/>
  <c r="Q71" i="6"/>
  <c r="Q48" i="6"/>
  <c r="Q74" i="6"/>
  <c r="E71" i="6"/>
  <c r="H71" i="6"/>
  <c r="K71" i="6"/>
  <c r="N71" i="6"/>
  <c r="E48" i="6"/>
  <c r="H48" i="6"/>
  <c r="K48" i="6"/>
  <c r="N48" i="6"/>
  <c r="E74" i="6"/>
  <c r="H74" i="6"/>
  <c r="K74" i="6"/>
  <c r="N74" i="6"/>
  <c r="Z71" i="6" l="1"/>
  <c r="Z74" i="6"/>
  <c r="Z48" i="6"/>
  <c r="J29" i="3"/>
  <c r="J22" i="2"/>
  <c r="J14" i="2"/>
  <c r="J52" i="2"/>
  <c r="J54" i="2"/>
  <c r="T70" i="5"/>
  <c r="W70" i="5"/>
  <c r="X70" i="5"/>
  <c r="Y70" i="5"/>
  <c r="T52" i="5"/>
  <c r="W52" i="5"/>
  <c r="X52" i="5"/>
  <c r="Y52" i="5"/>
  <c r="E70" i="5"/>
  <c r="H70" i="5"/>
  <c r="K70" i="5"/>
  <c r="N70" i="5"/>
  <c r="Q70" i="5"/>
  <c r="E52" i="5"/>
  <c r="H52" i="5"/>
  <c r="K52" i="5"/>
  <c r="N52" i="5"/>
  <c r="Q52" i="5"/>
  <c r="Z52" i="5" l="1"/>
  <c r="Z70" i="5"/>
  <c r="Q21" i="4" l="1"/>
  <c r="T21" i="4"/>
  <c r="W21" i="4"/>
  <c r="X21" i="4"/>
  <c r="Y21" i="4"/>
  <c r="E21" i="4"/>
  <c r="H21" i="4"/>
  <c r="K21" i="4"/>
  <c r="N21" i="4"/>
  <c r="Q51" i="6"/>
  <c r="W51" i="6"/>
  <c r="X51" i="6"/>
  <c r="Y51" i="6"/>
  <c r="E51" i="6"/>
  <c r="H51" i="6"/>
  <c r="K51" i="6"/>
  <c r="N51" i="6"/>
  <c r="J23" i="2"/>
  <c r="J32" i="2"/>
  <c r="J42" i="3"/>
  <c r="Z21" i="4" l="1"/>
  <c r="Z51" i="6"/>
  <c r="J62" i="2"/>
  <c r="J60" i="2"/>
  <c r="J31" i="2"/>
  <c r="K12" i="4" l="1"/>
  <c r="N12" i="4"/>
  <c r="Q12" i="4"/>
  <c r="T12" i="4"/>
  <c r="W12" i="4"/>
  <c r="X12" i="4"/>
  <c r="Y12" i="4"/>
  <c r="E12" i="4"/>
  <c r="H12" i="4"/>
  <c r="E64" i="5"/>
  <c r="H64" i="5"/>
  <c r="K64" i="5"/>
  <c r="N64" i="5"/>
  <c r="Q64" i="5"/>
  <c r="T64" i="5"/>
  <c r="W64" i="5"/>
  <c r="X64" i="5"/>
  <c r="Y64" i="5"/>
  <c r="E77" i="5"/>
  <c r="H77" i="5"/>
  <c r="K77" i="5"/>
  <c r="N77" i="5"/>
  <c r="Q77" i="5"/>
  <c r="T77" i="5"/>
  <c r="W77" i="5"/>
  <c r="X77" i="5"/>
  <c r="Y77" i="5"/>
  <c r="K71" i="5"/>
  <c r="N71" i="5"/>
  <c r="Q71" i="5"/>
  <c r="T71" i="5"/>
  <c r="W71" i="5"/>
  <c r="X71" i="5"/>
  <c r="Y71" i="5"/>
  <c r="E71" i="5"/>
  <c r="H71" i="5"/>
  <c r="E65" i="5"/>
  <c r="H65" i="5"/>
  <c r="K65" i="5"/>
  <c r="N65" i="5"/>
  <c r="Q65" i="5"/>
  <c r="T65" i="5"/>
  <c r="W65" i="5"/>
  <c r="X65" i="5"/>
  <c r="Y65" i="5"/>
  <c r="W32" i="27"/>
  <c r="X32" i="27"/>
  <c r="Y32" i="27"/>
  <c r="Z32" i="27"/>
  <c r="AA32" i="27"/>
  <c r="V32" i="27"/>
  <c r="AD27" i="27"/>
  <c r="AD28" i="27"/>
  <c r="AD29" i="27"/>
  <c r="AD30" i="27"/>
  <c r="AD31" i="27"/>
  <c r="AC27" i="27"/>
  <c r="AC28" i="27"/>
  <c r="AC29" i="27"/>
  <c r="AC30" i="27"/>
  <c r="AC31" i="27"/>
  <c r="AD26" i="27"/>
  <c r="AC26" i="27"/>
  <c r="H121" i="7"/>
  <c r="G121" i="7"/>
  <c r="C10" i="19"/>
  <c r="E54" i="5"/>
  <c r="H54" i="5"/>
  <c r="K54" i="5"/>
  <c r="N54" i="5"/>
  <c r="Q54" i="5"/>
  <c r="T54" i="5"/>
  <c r="W54" i="5"/>
  <c r="X54" i="5"/>
  <c r="Y54" i="5"/>
  <c r="E62" i="5"/>
  <c r="H62" i="5"/>
  <c r="K62" i="5"/>
  <c r="N62" i="5"/>
  <c r="Q62" i="5"/>
  <c r="T62" i="5"/>
  <c r="W62" i="5"/>
  <c r="X62" i="5"/>
  <c r="Y62" i="5"/>
  <c r="E69" i="5"/>
  <c r="H69" i="5"/>
  <c r="K69" i="5"/>
  <c r="N69" i="5"/>
  <c r="Q69" i="5"/>
  <c r="T69" i="5"/>
  <c r="W69" i="5"/>
  <c r="X69" i="5"/>
  <c r="Y69" i="5"/>
  <c r="E76" i="5"/>
  <c r="H76" i="5"/>
  <c r="K76" i="5"/>
  <c r="N76" i="5"/>
  <c r="Q76" i="5"/>
  <c r="T76" i="5"/>
  <c r="W76" i="5"/>
  <c r="X76" i="5"/>
  <c r="Y76" i="5"/>
  <c r="E49" i="5"/>
  <c r="H49" i="5"/>
  <c r="K49" i="5"/>
  <c r="N49" i="5"/>
  <c r="Q49" i="5"/>
  <c r="T49" i="5"/>
  <c r="W49" i="5"/>
  <c r="X49" i="5"/>
  <c r="Y49" i="5"/>
  <c r="E67" i="5"/>
  <c r="H67" i="5"/>
  <c r="K67" i="5"/>
  <c r="N67" i="5"/>
  <c r="Q67" i="5"/>
  <c r="T67" i="5"/>
  <c r="W67" i="5"/>
  <c r="X67" i="5"/>
  <c r="Y67" i="5"/>
  <c r="E45" i="5"/>
  <c r="H45" i="5"/>
  <c r="K45" i="5"/>
  <c r="N45" i="5"/>
  <c r="Q45" i="5"/>
  <c r="T45" i="5"/>
  <c r="W45" i="5"/>
  <c r="X45" i="5"/>
  <c r="Y45" i="5"/>
  <c r="E19" i="5"/>
  <c r="H19" i="5"/>
  <c r="K19" i="5"/>
  <c r="N19" i="5"/>
  <c r="Q19" i="5"/>
  <c r="T19" i="5"/>
  <c r="W19" i="5"/>
  <c r="X19" i="5"/>
  <c r="Y19" i="5"/>
  <c r="E51" i="5"/>
  <c r="H51" i="5"/>
  <c r="K51" i="5"/>
  <c r="N51" i="5"/>
  <c r="Q51" i="5"/>
  <c r="T51" i="5"/>
  <c r="W51" i="5"/>
  <c r="X51" i="5"/>
  <c r="Y51" i="5"/>
  <c r="E13" i="5"/>
  <c r="H13" i="5"/>
  <c r="K13" i="5"/>
  <c r="N13" i="5"/>
  <c r="Q13" i="5"/>
  <c r="T13" i="5"/>
  <c r="W13" i="5"/>
  <c r="X13" i="5"/>
  <c r="Y13" i="5"/>
  <c r="E18" i="5"/>
  <c r="H18" i="5"/>
  <c r="K18" i="5"/>
  <c r="N18" i="5"/>
  <c r="Q18" i="5"/>
  <c r="T18" i="5"/>
  <c r="W18" i="5"/>
  <c r="X18" i="5"/>
  <c r="Y18" i="5"/>
  <c r="Z12" i="4" l="1"/>
  <c r="Z71" i="5"/>
  <c r="Z64" i="5"/>
  <c r="Z65" i="5"/>
  <c r="Z77" i="5"/>
  <c r="Z49" i="5"/>
  <c r="Z76" i="5"/>
  <c r="Z67" i="5"/>
  <c r="AD32" i="27"/>
  <c r="AC32" i="27"/>
  <c r="Z62" i="5"/>
  <c r="Z54" i="5"/>
  <c r="Z45" i="5"/>
  <c r="Z69" i="5"/>
  <c r="E7" i="19"/>
  <c r="Z51" i="5"/>
  <c r="Z13" i="5"/>
  <c r="Z18" i="5"/>
  <c r="Z19" i="5"/>
  <c r="J39" i="3" l="1"/>
  <c r="J48" i="3"/>
  <c r="J31" i="3"/>
  <c r="J19" i="3"/>
  <c r="J8" i="3"/>
  <c r="J20" i="3"/>
  <c r="J15" i="3"/>
  <c r="E26" i="6"/>
  <c r="H26" i="6"/>
  <c r="K26" i="6"/>
  <c r="N26" i="6"/>
  <c r="Q26" i="6"/>
  <c r="W26" i="6"/>
  <c r="X26" i="6"/>
  <c r="Y26" i="6"/>
  <c r="C8" i="19"/>
  <c r="D8" i="19" s="1"/>
  <c r="C9" i="19"/>
  <c r="D9" i="19" s="1"/>
  <c r="D10" i="19"/>
  <c r="C11" i="19"/>
  <c r="D11" i="19" s="1"/>
  <c r="N6" i="19"/>
  <c r="D12" i="19" l="1"/>
  <c r="D15" i="19" s="1"/>
  <c r="Z26" i="6"/>
  <c r="X9" i="19" l="1"/>
  <c r="X8" i="19"/>
  <c r="X7" i="19"/>
  <c r="X6" i="19"/>
  <c r="X10" i="19"/>
  <c r="X11" i="19"/>
  <c r="V11" i="19"/>
  <c r="V10" i="19"/>
  <c r="V9" i="19"/>
  <c r="V8" i="19"/>
  <c r="V7" i="19"/>
  <c r="V6" i="19"/>
  <c r="U11" i="19"/>
  <c r="U10" i="19"/>
  <c r="U9" i="19"/>
  <c r="U8" i="19"/>
  <c r="U7" i="19"/>
  <c r="U6" i="19"/>
  <c r="Q8" i="19"/>
  <c r="Q7" i="19"/>
  <c r="Q6" i="19"/>
  <c r="Q11" i="19"/>
  <c r="Q10" i="19"/>
  <c r="Q9" i="19"/>
  <c r="O11" i="19"/>
  <c r="O10" i="19"/>
  <c r="O9" i="19"/>
  <c r="O8" i="19"/>
  <c r="O7" i="19"/>
  <c r="O6" i="19"/>
  <c r="N11" i="19"/>
  <c r="N10" i="19"/>
  <c r="N9" i="19"/>
  <c r="N8" i="19"/>
  <c r="N7" i="19"/>
  <c r="K61" i="6"/>
  <c r="N61" i="6"/>
  <c r="Q61" i="6"/>
  <c r="W61" i="6"/>
  <c r="X61" i="6"/>
  <c r="Y61" i="6"/>
  <c r="E61" i="6"/>
  <c r="H61" i="6"/>
  <c r="Z61" i="6" l="1"/>
  <c r="E10" i="19"/>
  <c r="E8" i="19"/>
  <c r="E11" i="19"/>
  <c r="E9" i="19"/>
  <c r="C12" i="19"/>
  <c r="AB9" i="19" l="1"/>
  <c r="AB6" i="19"/>
  <c r="AC10" i="19"/>
  <c r="AE6" i="19"/>
  <c r="AE9" i="19"/>
  <c r="AB8" i="19"/>
  <c r="AE10" i="19"/>
  <c r="AE11" i="19"/>
  <c r="AC11" i="19"/>
  <c r="AE7" i="19"/>
  <c r="Y6" i="19"/>
  <c r="AB10" i="19"/>
  <c r="W6" i="19"/>
  <c r="AB11" i="19"/>
  <c r="AC9" i="19"/>
  <c r="AC8" i="19"/>
  <c r="AB7" i="19"/>
  <c r="AE8" i="19"/>
  <c r="W7" i="19"/>
  <c r="Y7" i="19"/>
  <c r="W11" i="19"/>
  <c r="Y11" i="19"/>
  <c r="W10" i="19"/>
  <c r="Y10" i="19"/>
  <c r="W9" i="19"/>
  <c r="Y9" i="19"/>
  <c r="W8" i="19"/>
  <c r="Y8" i="19"/>
  <c r="J13" i="3"/>
  <c r="K20" i="5"/>
  <c r="N20" i="5"/>
  <c r="Q20" i="5"/>
  <c r="T20" i="5"/>
  <c r="W20" i="5"/>
  <c r="X20" i="5"/>
  <c r="Y20" i="5"/>
  <c r="E20" i="5"/>
  <c r="H20" i="5"/>
  <c r="J25" i="3"/>
  <c r="J13" i="2"/>
  <c r="J37" i="3"/>
  <c r="Q28" i="5"/>
  <c r="T28" i="5"/>
  <c r="W28" i="5"/>
  <c r="X28" i="5"/>
  <c r="Y28" i="5"/>
  <c r="E28" i="5"/>
  <c r="H28" i="5"/>
  <c r="K28" i="5"/>
  <c r="N28" i="5"/>
  <c r="W63" i="6"/>
  <c r="X63" i="6"/>
  <c r="Y63" i="6"/>
  <c r="N63" i="6"/>
  <c r="Q63" i="6"/>
  <c r="E63" i="6"/>
  <c r="H63" i="6"/>
  <c r="K63" i="6"/>
  <c r="J50" i="2"/>
  <c r="J57" i="2"/>
  <c r="J58" i="2"/>
  <c r="J25" i="2"/>
  <c r="J58" i="3"/>
  <c r="J30" i="3"/>
  <c r="T59" i="5"/>
  <c r="W59" i="5"/>
  <c r="X59" i="5"/>
  <c r="Y59" i="5"/>
  <c r="E59" i="5"/>
  <c r="H59" i="5"/>
  <c r="K59" i="5"/>
  <c r="N59" i="5"/>
  <c r="Q59" i="5"/>
  <c r="N37" i="5"/>
  <c r="Q37" i="5"/>
  <c r="T37" i="5"/>
  <c r="W37" i="5"/>
  <c r="X37" i="5"/>
  <c r="Y37" i="5"/>
  <c r="E37" i="5"/>
  <c r="H37" i="5"/>
  <c r="K37" i="5"/>
  <c r="K73" i="5"/>
  <c r="N73" i="5"/>
  <c r="Q73" i="5"/>
  <c r="T73" i="5"/>
  <c r="W73" i="5"/>
  <c r="X73" i="5"/>
  <c r="Y73" i="5"/>
  <c r="E73" i="5"/>
  <c r="H73" i="5"/>
  <c r="K39" i="6"/>
  <c r="N39" i="6"/>
  <c r="Q39" i="6"/>
  <c r="W39" i="6"/>
  <c r="X39" i="6"/>
  <c r="Y39" i="6"/>
  <c r="E39" i="6"/>
  <c r="H39" i="6"/>
  <c r="W72" i="6"/>
  <c r="X72" i="6"/>
  <c r="Y72" i="6"/>
  <c r="W45" i="6"/>
  <c r="X45" i="6"/>
  <c r="Y45" i="6"/>
  <c r="E72" i="6"/>
  <c r="H72" i="6"/>
  <c r="K72" i="6"/>
  <c r="N72" i="6"/>
  <c r="Q72" i="6"/>
  <c r="E45" i="6"/>
  <c r="H45" i="6"/>
  <c r="K45" i="6"/>
  <c r="N45" i="6"/>
  <c r="Q45" i="6"/>
  <c r="D4" i="4"/>
  <c r="D4" i="2"/>
  <c r="D4" i="3"/>
  <c r="D4" i="5"/>
  <c r="D4" i="6"/>
  <c r="Q14" i="4"/>
  <c r="T14" i="4"/>
  <c r="W14" i="4"/>
  <c r="X14" i="4"/>
  <c r="Y14" i="4"/>
  <c r="N14" i="4"/>
  <c r="K14" i="4"/>
  <c r="E14" i="4"/>
  <c r="H14" i="4"/>
  <c r="J28" i="2"/>
  <c r="J55" i="2"/>
  <c r="J45" i="3"/>
  <c r="T35" i="5"/>
  <c r="W35" i="5"/>
  <c r="X35" i="5"/>
  <c r="Y35" i="5"/>
  <c r="T34" i="5"/>
  <c r="W34" i="5"/>
  <c r="X34" i="5"/>
  <c r="Y34" i="5"/>
  <c r="E35" i="5"/>
  <c r="H35" i="5"/>
  <c r="K35" i="5"/>
  <c r="N35" i="5"/>
  <c r="Q35" i="5"/>
  <c r="E34" i="5"/>
  <c r="H34" i="5"/>
  <c r="K34" i="5"/>
  <c r="N34" i="5"/>
  <c r="Q34" i="5"/>
  <c r="K56" i="6"/>
  <c r="N56" i="6"/>
  <c r="Q56" i="6"/>
  <c r="W56" i="6"/>
  <c r="X56" i="6"/>
  <c r="Y56" i="6"/>
  <c r="K41" i="6"/>
  <c r="N41" i="6"/>
  <c r="Q41" i="6"/>
  <c r="W41" i="6"/>
  <c r="X41" i="6"/>
  <c r="Y41" i="6"/>
  <c r="K42" i="6"/>
  <c r="N42" i="6"/>
  <c r="Q42" i="6"/>
  <c r="W42" i="6"/>
  <c r="X42" i="6"/>
  <c r="Y42" i="6"/>
  <c r="E56" i="6"/>
  <c r="H56" i="6"/>
  <c r="E41" i="6"/>
  <c r="H41" i="6"/>
  <c r="E42" i="6"/>
  <c r="H42" i="6"/>
  <c r="E12" i="19" l="1"/>
  <c r="AD9" i="19"/>
  <c r="AF9" i="19"/>
  <c r="AF6" i="19"/>
  <c r="AD10" i="19"/>
  <c r="AF8" i="19"/>
  <c r="AD8" i="19"/>
  <c r="AD11" i="19"/>
  <c r="AF10" i="19"/>
  <c r="AF7" i="19"/>
  <c r="AF11" i="19"/>
  <c r="Z20" i="5"/>
  <c r="Z39" i="6"/>
  <c r="Z63" i="6"/>
  <c r="Z73" i="5"/>
  <c r="Z37" i="5"/>
  <c r="Z28" i="5"/>
  <c r="Z59" i="5"/>
  <c r="Z72" i="6"/>
  <c r="Z45" i="6"/>
  <c r="Z56" i="6"/>
  <c r="Z35" i="5"/>
  <c r="Z41" i="6"/>
  <c r="Z42" i="6"/>
  <c r="Z34" i="5"/>
  <c r="Z14" i="4"/>
  <c r="J59" i="2"/>
  <c r="J10" i="2"/>
  <c r="J37" i="2"/>
  <c r="J21" i="2"/>
  <c r="J56" i="2"/>
  <c r="J49" i="2"/>
  <c r="J33" i="2"/>
  <c r="J48" i="2"/>
  <c r="J8" i="2"/>
  <c r="J47" i="2"/>
  <c r="J63" i="2"/>
  <c r="J65" i="2"/>
  <c r="J16" i="2"/>
  <c r="J35" i="2"/>
  <c r="J61" i="2"/>
  <c r="J27" i="2"/>
  <c r="J19" i="2"/>
  <c r="J45" i="2"/>
  <c r="J18" i="2"/>
  <c r="J24" i="2"/>
  <c r="J51" i="2"/>
  <c r="J36" i="2"/>
  <c r="J11" i="2"/>
  <c r="J20" i="2"/>
  <c r="J39" i="2"/>
  <c r="J64" i="2"/>
  <c r="J15" i="2"/>
  <c r="J42" i="2"/>
  <c r="J49" i="3"/>
  <c r="K44" i="5"/>
  <c r="N44" i="5"/>
  <c r="Q44" i="5"/>
  <c r="T44" i="5"/>
  <c r="W44" i="5"/>
  <c r="X44" i="5"/>
  <c r="Y44" i="5"/>
  <c r="E44" i="5"/>
  <c r="H44" i="5"/>
  <c r="N33" i="6"/>
  <c r="Q33" i="6"/>
  <c r="W33" i="6"/>
  <c r="X33" i="6"/>
  <c r="Y33" i="6"/>
  <c r="E33" i="6"/>
  <c r="H33" i="6"/>
  <c r="K33" i="6"/>
  <c r="Q13" i="6"/>
  <c r="W13" i="6"/>
  <c r="X13" i="6"/>
  <c r="Y13" i="6"/>
  <c r="E13" i="6"/>
  <c r="H13" i="6"/>
  <c r="K13" i="6"/>
  <c r="N13" i="6"/>
  <c r="J41" i="3"/>
  <c r="T43" i="5"/>
  <c r="W43" i="5"/>
  <c r="X43" i="5"/>
  <c r="Y43" i="5"/>
  <c r="E43" i="5"/>
  <c r="H43" i="5"/>
  <c r="K43" i="5"/>
  <c r="N43" i="5"/>
  <c r="Q43" i="5"/>
  <c r="E40" i="6"/>
  <c r="H40" i="6"/>
  <c r="K40" i="6"/>
  <c r="N40" i="6"/>
  <c r="Q40" i="6"/>
  <c r="W40" i="6"/>
  <c r="X40" i="6"/>
  <c r="Y40" i="6"/>
  <c r="E55" i="6"/>
  <c r="H55" i="6"/>
  <c r="K55" i="6"/>
  <c r="N55" i="6"/>
  <c r="Q55" i="6"/>
  <c r="W55" i="6"/>
  <c r="X55" i="6"/>
  <c r="Y55" i="6"/>
  <c r="E69" i="6"/>
  <c r="H69" i="6"/>
  <c r="K69" i="6"/>
  <c r="N69" i="6"/>
  <c r="Q69" i="6"/>
  <c r="W69" i="6"/>
  <c r="X69" i="6"/>
  <c r="Y69" i="6"/>
  <c r="J32" i="3"/>
  <c r="Q74" i="5"/>
  <c r="T74" i="5"/>
  <c r="W74" i="5"/>
  <c r="X74" i="5"/>
  <c r="Y74" i="5"/>
  <c r="K74" i="5"/>
  <c r="N74" i="5"/>
  <c r="E74" i="5"/>
  <c r="H74" i="5"/>
  <c r="Q59" i="6"/>
  <c r="W59" i="6"/>
  <c r="X59" i="6"/>
  <c r="Y59" i="6"/>
  <c r="K59" i="6"/>
  <c r="N59" i="6"/>
  <c r="E59" i="6"/>
  <c r="H59" i="6"/>
  <c r="J59" i="3"/>
  <c r="Z43" i="5" l="1"/>
  <c r="Z44" i="5"/>
  <c r="Z13" i="6"/>
  <c r="Z33" i="6"/>
  <c r="Z40" i="6"/>
  <c r="Z74" i="5"/>
  <c r="Z69" i="6"/>
  <c r="Z55" i="6"/>
  <c r="Z59" i="6"/>
  <c r="J46" i="2"/>
  <c r="J12" i="3"/>
  <c r="J56" i="3"/>
  <c r="J21" i="3"/>
  <c r="J54" i="3"/>
  <c r="W12" i="5"/>
  <c r="X12" i="5"/>
  <c r="Y12" i="5"/>
  <c r="T12" i="5"/>
  <c r="N12" i="5"/>
  <c r="Q12" i="5"/>
  <c r="E12" i="5"/>
  <c r="H12" i="5"/>
  <c r="K12" i="5"/>
  <c r="E47" i="5"/>
  <c r="H47" i="5"/>
  <c r="K47" i="5"/>
  <c r="N47" i="5"/>
  <c r="Q47" i="5"/>
  <c r="T47" i="5"/>
  <c r="W47" i="5"/>
  <c r="X47" i="5"/>
  <c r="Y47" i="5"/>
  <c r="W75" i="6"/>
  <c r="X75" i="6"/>
  <c r="Y75" i="6"/>
  <c r="W52" i="6"/>
  <c r="X52" i="6"/>
  <c r="Y52" i="6"/>
  <c r="Q75" i="6"/>
  <c r="Q52" i="6"/>
  <c r="N75" i="6"/>
  <c r="N52" i="6"/>
  <c r="H75" i="6"/>
  <c r="K75" i="6"/>
  <c r="H52" i="6"/>
  <c r="K52" i="6"/>
  <c r="E75" i="6"/>
  <c r="E52" i="6"/>
  <c r="Z52" i="6" l="1"/>
  <c r="Z12" i="5"/>
  <c r="Z47" i="5"/>
  <c r="Z75" i="6"/>
  <c r="J14" i="3"/>
  <c r="N30" i="5" l="1"/>
  <c r="Q30" i="5"/>
  <c r="T30" i="5"/>
  <c r="W30" i="5"/>
  <c r="X30" i="5"/>
  <c r="Y30" i="5"/>
  <c r="E30" i="5"/>
  <c r="H30" i="5"/>
  <c r="K30" i="5"/>
  <c r="J16" i="3"/>
  <c r="J47" i="3"/>
  <c r="J38" i="3"/>
  <c r="J34" i="3"/>
  <c r="E29" i="5"/>
  <c r="H29" i="5"/>
  <c r="K29" i="5"/>
  <c r="N29" i="5"/>
  <c r="Q29" i="5"/>
  <c r="T29" i="5"/>
  <c r="W29" i="5"/>
  <c r="X29" i="5"/>
  <c r="Y29" i="5"/>
  <c r="J44" i="2"/>
  <c r="J30" i="2"/>
  <c r="J38" i="2"/>
  <c r="J41" i="2"/>
  <c r="N9" i="5"/>
  <c r="Q9" i="5"/>
  <c r="T9" i="5"/>
  <c r="W9" i="5"/>
  <c r="X9" i="5"/>
  <c r="Y9" i="5"/>
  <c r="E9" i="5"/>
  <c r="H9" i="5"/>
  <c r="K9" i="5"/>
  <c r="W22" i="6"/>
  <c r="X22" i="6"/>
  <c r="Y22" i="6"/>
  <c r="E22" i="6"/>
  <c r="H22" i="6"/>
  <c r="K22" i="6"/>
  <c r="N22" i="6"/>
  <c r="Q22" i="6"/>
  <c r="Z30" i="5" l="1"/>
  <c r="Z22" i="6"/>
  <c r="Z9" i="5"/>
  <c r="Z29" i="5"/>
  <c r="J22" i="3"/>
  <c r="J51" i="3"/>
  <c r="J50" i="3"/>
  <c r="J40" i="3"/>
  <c r="W63" i="5"/>
  <c r="X63" i="5"/>
  <c r="Y63" i="5"/>
  <c r="T63" i="5"/>
  <c r="Q63" i="5"/>
  <c r="N63" i="5"/>
  <c r="N21" i="5"/>
  <c r="K63" i="5"/>
  <c r="H63" i="5"/>
  <c r="E63" i="5"/>
  <c r="W37" i="6"/>
  <c r="X37" i="6"/>
  <c r="Y37" i="6"/>
  <c r="W73" i="6"/>
  <c r="X73" i="6"/>
  <c r="Y73" i="6"/>
  <c r="W54" i="6"/>
  <c r="X54" i="6"/>
  <c r="Y54" i="6"/>
  <c r="W67" i="6"/>
  <c r="X67" i="6"/>
  <c r="Y67" i="6"/>
  <c r="W16" i="6"/>
  <c r="X16" i="6"/>
  <c r="Y16" i="6"/>
  <c r="Q37" i="6"/>
  <c r="Q73" i="6"/>
  <c r="Q54" i="6"/>
  <c r="Q67" i="6"/>
  <c r="Q16" i="6"/>
  <c r="N37" i="6"/>
  <c r="N73" i="6"/>
  <c r="N54" i="6"/>
  <c r="N67" i="6"/>
  <c r="N16" i="6"/>
  <c r="K37" i="6"/>
  <c r="K73" i="6"/>
  <c r="K54" i="6"/>
  <c r="K67" i="6"/>
  <c r="K16" i="6"/>
  <c r="H37" i="6"/>
  <c r="H73" i="6"/>
  <c r="H54" i="6"/>
  <c r="H67" i="6"/>
  <c r="H16" i="6"/>
  <c r="E37" i="6"/>
  <c r="E73" i="6"/>
  <c r="E54" i="6"/>
  <c r="E67" i="6"/>
  <c r="E16" i="6"/>
  <c r="Z73" i="6" l="1"/>
  <c r="Z63" i="5"/>
  <c r="Z67" i="6"/>
  <c r="Z16" i="6"/>
  <c r="Z37" i="6"/>
  <c r="Z54" i="6"/>
  <c r="J34" i="2"/>
  <c r="J9" i="3"/>
  <c r="J17" i="3"/>
  <c r="W40" i="5"/>
  <c r="X40" i="5"/>
  <c r="Y40" i="5"/>
  <c r="T40" i="5"/>
  <c r="Q40" i="5"/>
  <c r="Q68" i="5"/>
  <c r="N40" i="5"/>
  <c r="N68" i="5"/>
  <c r="K40" i="5"/>
  <c r="K68" i="5"/>
  <c r="K21" i="5"/>
  <c r="H40" i="5"/>
  <c r="H68" i="5"/>
  <c r="H21" i="5"/>
  <c r="H72" i="5"/>
  <c r="E40" i="5"/>
  <c r="E68" i="5"/>
  <c r="E21" i="5"/>
  <c r="E72" i="5"/>
  <c r="E53" i="5"/>
  <c r="E31" i="5"/>
  <c r="E42" i="5"/>
  <c r="E24" i="5"/>
  <c r="E22" i="5"/>
  <c r="E39" i="5"/>
  <c r="E60" i="5"/>
  <c r="E23" i="5"/>
  <c r="E58" i="5"/>
  <c r="E11" i="5"/>
  <c r="E10" i="5"/>
  <c r="E36" i="5"/>
  <c r="W35" i="6"/>
  <c r="X35" i="6"/>
  <c r="Y35" i="6"/>
  <c r="W44" i="6"/>
  <c r="X44" i="6"/>
  <c r="Y44" i="6"/>
  <c r="W21" i="6"/>
  <c r="X21" i="6"/>
  <c r="Y21" i="6"/>
  <c r="W49" i="6"/>
  <c r="X49" i="6"/>
  <c r="Y49" i="6"/>
  <c r="W36" i="6"/>
  <c r="X36" i="6"/>
  <c r="Y36" i="6"/>
  <c r="W65" i="6"/>
  <c r="X65" i="6"/>
  <c r="Y65" i="6"/>
  <c r="W29" i="6"/>
  <c r="X29" i="6"/>
  <c r="Y29" i="6"/>
  <c r="W47" i="6"/>
  <c r="X47" i="6"/>
  <c r="Y47" i="6"/>
  <c r="W17" i="6"/>
  <c r="X17" i="6"/>
  <c r="Y17" i="6"/>
  <c r="W57" i="6"/>
  <c r="X57" i="6"/>
  <c r="Y57" i="6"/>
  <c r="W70" i="6"/>
  <c r="X70" i="6"/>
  <c r="Y70" i="6"/>
  <c r="W58" i="6"/>
  <c r="X58" i="6"/>
  <c r="Y58" i="6"/>
  <c r="W18" i="6"/>
  <c r="X18" i="6"/>
  <c r="Y18" i="6"/>
  <c r="W27" i="6"/>
  <c r="X27" i="6"/>
  <c r="Y27" i="6"/>
  <c r="W25" i="6"/>
  <c r="X25" i="6"/>
  <c r="Y25" i="6"/>
  <c r="W64" i="6"/>
  <c r="X64" i="6"/>
  <c r="Y64" i="6"/>
  <c r="W34" i="6"/>
  <c r="X34" i="6"/>
  <c r="Y34" i="6"/>
  <c r="W23" i="6"/>
  <c r="X23" i="6"/>
  <c r="Y23" i="6"/>
  <c r="W46" i="6"/>
  <c r="X46" i="6"/>
  <c r="Y46" i="6"/>
  <c r="W53" i="6"/>
  <c r="X53" i="6"/>
  <c r="Y53" i="6"/>
  <c r="Q35" i="6"/>
  <c r="Q44" i="6"/>
  <c r="Q21" i="6"/>
  <c r="Q49" i="6"/>
  <c r="Q36" i="6"/>
  <c r="Q65" i="6"/>
  <c r="Q29" i="6"/>
  <c r="Q47" i="6"/>
  <c r="Q17" i="6"/>
  <c r="Q57" i="6"/>
  <c r="Q70" i="6"/>
  <c r="Q58" i="6"/>
  <c r="Q18" i="6"/>
  <c r="Q27" i="6"/>
  <c r="Q25" i="6"/>
  <c r="Q64" i="6"/>
  <c r="Q34" i="6"/>
  <c r="Q23" i="6"/>
  <c r="Q46" i="6"/>
  <c r="Q53" i="6"/>
  <c r="Q15" i="6"/>
  <c r="Q68" i="6"/>
  <c r="N35" i="6"/>
  <c r="N44" i="6"/>
  <c r="N21" i="6"/>
  <c r="N49" i="6"/>
  <c r="N36" i="6"/>
  <c r="N65" i="6"/>
  <c r="N29" i="6"/>
  <c r="N47" i="6"/>
  <c r="N17" i="6"/>
  <c r="N57" i="6"/>
  <c r="N70" i="6"/>
  <c r="N58" i="6"/>
  <c r="N18" i="6"/>
  <c r="N27" i="6"/>
  <c r="N25" i="6"/>
  <c r="N64" i="6"/>
  <c r="N34" i="6"/>
  <c r="N23" i="6"/>
  <c r="N46" i="6"/>
  <c r="N53" i="6"/>
  <c r="K35" i="6"/>
  <c r="K44" i="6"/>
  <c r="K21" i="6"/>
  <c r="K49" i="6"/>
  <c r="K36" i="6"/>
  <c r="K65" i="6"/>
  <c r="K29" i="6"/>
  <c r="K47" i="6"/>
  <c r="K17" i="6"/>
  <c r="K57" i="6"/>
  <c r="K70" i="6"/>
  <c r="K58" i="6"/>
  <c r="K18" i="6"/>
  <c r="K27" i="6"/>
  <c r="K25" i="6"/>
  <c r="K64" i="6"/>
  <c r="K34" i="6"/>
  <c r="K23" i="6"/>
  <c r="K46" i="6"/>
  <c r="K53" i="6"/>
  <c r="K15" i="6"/>
  <c r="H35" i="6"/>
  <c r="H44" i="6"/>
  <c r="H21" i="6"/>
  <c r="H49" i="6"/>
  <c r="H36" i="6"/>
  <c r="H65" i="6"/>
  <c r="H29" i="6"/>
  <c r="H47" i="6"/>
  <c r="H17" i="6"/>
  <c r="H57" i="6"/>
  <c r="H70" i="6"/>
  <c r="H58" i="6"/>
  <c r="H18" i="6"/>
  <c r="H27" i="6"/>
  <c r="H25" i="6"/>
  <c r="H64" i="6"/>
  <c r="H34" i="6"/>
  <c r="H23" i="6"/>
  <c r="H46" i="6"/>
  <c r="H53" i="6"/>
  <c r="H15" i="6"/>
  <c r="H68" i="6"/>
  <c r="H50" i="6"/>
  <c r="H24" i="6"/>
  <c r="E35" i="6"/>
  <c r="E44" i="6"/>
  <c r="E21" i="6"/>
  <c r="E49" i="6"/>
  <c r="E36" i="6"/>
  <c r="E65" i="6"/>
  <c r="E29" i="6"/>
  <c r="E47" i="6"/>
  <c r="E17" i="6"/>
  <c r="E57" i="6"/>
  <c r="E70" i="6"/>
  <c r="E58" i="6"/>
  <c r="E18" i="6"/>
  <c r="E27" i="6"/>
  <c r="E25" i="6"/>
  <c r="E64" i="6"/>
  <c r="E34" i="6"/>
  <c r="E23" i="6"/>
  <c r="E46" i="6"/>
  <c r="E53" i="6"/>
  <c r="E15" i="6"/>
  <c r="E68" i="6"/>
  <c r="E50" i="6"/>
  <c r="E24" i="6"/>
  <c r="E28" i="6"/>
  <c r="Z46" i="6" l="1"/>
  <c r="Z49" i="6"/>
  <c r="Z40" i="5"/>
  <c r="Z70" i="6"/>
  <c r="Z65" i="6"/>
  <c r="Z44" i="6"/>
  <c r="Z64" i="6"/>
  <c r="Z47" i="6"/>
  <c r="Z53" i="6"/>
  <c r="Z36" i="6"/>
  <c r="Z23" i="6"/>
  <c r="Z57" i="6"/>
  <c r="Z34" i="6"/>
  <c r="Z27" i="6"/>
  <c r="Z21" i="6"/>
  <c r="Z58" i="6"/>
  <c r="Z17" i="6"/>
  <c r="Z18" i="6"/>
  <c r="Z25" i="6"/>
  <c r="Z35" i="6"/>
  <c r="Z29" i="6"/>
  <c r="W55" i="5"/>
  <c r="X55" i="5"/>
  <c r="Y55" i="5"/>
  <c r="T55" i="5"/>
  <c r="Q55" i="5"/>
  <c r="N55" i="5"/>
  <c r="K55" i="5"/>
  <c r="H55" i="5"/>
  <c r="E55" i="5"/>
  <c r="Z55" i="5" l="1"/>
  <c r="J12" i="2"/>
  <c r="J29" i="2"/>
  <c r="J40" i="2"/>
  <c r="J26" i="2"/>
  <c r="J53" i="2"/>
  <c r="J57" i="3"/>
  <c r="J55" i="3"/>
  <c r="J44" i="3"/>
  <c r="J52" i="3"/>
  <c r="J35" i="3"/>
  <c r="J23" i="3"/>
  <c r="J27" i="3"/>
  <c r="J46" i="3"/>
  <c r="J18" i="3"/>
  <c r="J28" i="3"/>
  <c r="J24" i="3"/>
  <c r="J36" i="3"/>
  <c r="J53" i="3"/>
  <c r="J10" i="3"/>
  <c r="J33" i="3"/>
  <c r="W18" i="4"/>
  <c r="X18" i="4"/>
  <c r="Y18" i="4"/>
  <c r="W22" i="4"/>
  <c r="X22" i="4"/>
  <c r="Y22" i="4"/>
  <c r="W10" i="4"/>
  <c r="X10" i="4"/>
  <c r="Y10" i="4"/>
  <c r="W16" i="4"/>
  <c r="X16" i="4"/>
  <c r="Y16" i="4"/>
  <c r="W19" i="4"/>
  <c r="X19" i="4"/>
  <c r="Y19" i="4"/>
  <c r="W9" i="4"/>
  <c r="X9" i="4"/>
  <c r="Y9" i="4"/>
  <c r="T18" i="4"/>
  <c r="T22" i="4"/>
  <c r="T10" i="4"/>
  <c r="T16" i="4"/>
  <c r="T19" i="4"/>
  <c r="T9" i="4"/>
  <c r="Q18" i="4"/>
  <c r="Q22" i="4"/>
  <c r="Q10" i="4"/>
  <c r="Q16" i="4"/>
  <c r="Q19" i="4"/>
  <c r="Q9" i="4"/>
  <c r="N18" i="4"/>
  <c r="N22" i="4"/>
  <c r="N10" i="4"/>
  <c r="N16" i="4"/>
  <c r="N19" i="4"/>
  <c r="N9" i="4"/>
  <c r="K18" i="4"/>
  <c r="K22" i="4"/>
  <c r="K10" i="4"/>
  <c r="K16" i="4"/>
  <c r="K19" i="4"/>
  <c r="K9" i="4"/>
  <c r="H18" i="4"/>
  <c r="H22" i="4"/>
  <c r="H10" i="4"/>
  <c r="H16" i="4"/>
  <c r="H19" i="4"/>
  <c r="H9" i="4"/>
  <c r="E18" i="4"/>
  <c r="E22" i="4"/>
  <c r="E10" i="4"/>
  <c r="E16" i="4"/>
  <c r="E19" i="4"/>
  <c r="E9" i="4"/>
  <c r="W50" i="5"/>
  <c r="X50" i="5"/>
  <c r="Y50" i="5"/>
  <c r="W25" i="5"/>
  <c r="X25" i="5"/>
  <c r="Y25" i="5"/>
  <c r="W41" i="5"/>
  <c r="X41" i="5"/>
  <c r="Y41" i="5"/>
  <c r="W23" i="5"/>
  <c r="X23" i="5"/>
  <c r="Y23" i="5"/>
  <c r="W53" i="5"/>
  <c r="X53" i="5"/>
  <c r="Y53" i="5"/>
  <c r="W31" i="5"/>
  <c r="X31" i="5"/>
  <c r="Y31" i="5"/>
  <c r="W42" i="5"/>
  <c r="X42" i="5"/>
  <c r="Y42" i="5"/>
  <c r="W24" i="5"/>
  <c r="X24" i="5"/>
  <c r="Y24" i="5"/>
  <c r="W22" i="5"/>
  <c r="X22" i="5"/>
  <c r="Y22" i="5"/>
  <c r="W75" i="5"/>
  <c r="X75" i="5"/>
  <c r="Y75" i="5"/>
  <c r="W39" i="5"/>
  <c r="X39" i="5"/>
  <c r="Y39" i="5"/>
  <c r="W58" i="5"/>
  <c r="X58" i="5"/>
  <c r="Y58" i="5"/>
  <c r="W11" i="5"/>
  <c r="X11" i="5"/>
  <c r="Y11" i="5"/>
  <c r="W10" i="5"/>
  <c r="X10" i="5"/>
  <c r="Y10" i="5"/>
  <c r="W36" i="5"/>
  <c r="X36" i="5"/>
  <c r="Y36" i="5"/>
  <c r="W17" i="5"/>
  <c r="X17" i="5"/>
  <c r="Y17" i="5"/>
  <c r="W16" i="5"/>
  <c r="X16" i="5"/>
  <c r="Y16" i="5"/>
  <c r="W38" i="5"/>
  <c r="X38" i="5"/>
  <c r="Y38" i="5"/>
  <c r="W46" i="5"/>
  <c r="X46" i="5"/>
  <c r="Y46" i="5"/>
  <c r="W66" i="5"/>
  <c r="X66" i="5"/>
  <c r="Y66" i="5"/>
  <c r="W15" i="5"/>
  <c r="X15" i="5"/>
  <c r="Y15" i="5"/>
  <c r="W57" i="5"/>
  <c r="X57" i="5"/>
  <c r="Y57" i="5"/>
  <c r="W27" i="5"/>
  <c r="X27" i="5"/>
  <c r="Y27" i="5"/>
  <c r="T50" i="5"/>
  <c r="T25" i="5"/>
  <c r="T41" i="5"/>
  <c r="T23" i="5"/>
  <c r="T53" i="5"/>
  <c r="T31" i="5"/>
  <c r="T42" i="5"/>
  <c r="T24" i="5"/>
  <c r="T22" i="5"/>
  <c r="T75" i="5"/>
  <c r="T39" i="5"/>
  <c r="T58" i="5"/>
  <c r="T11" i="5"/>
  <c r="T10" i="5"/>
  <c r="T36" i="5"/>
  <c r="T17" i="5"/>
  <c r="T16" i="5"/>
  <c r="T38" i="5"/>
  <c r="T46" i="5"/>
  <c r="T66" i="5"/>
  <c r="T15" i="5"/>
  <c r="T57" i="5"/>
  <c r="T27" i="5"/>
  <c r="Q50" i="5"/>
  <c r="Q25" i="5"/>
  <c r="Q41" i="5"/>
  <c r="Q23" i="5"/>
  <c r="Q53" i="5"/>
  <c r="Q31" i="5"/>
  <c r="Q42" i="5"/>
  <c r="Q24" i="5"/>
  <c r="Q22" i="5"/>
  <c r="Q75" i="5"/>
  <c r="Q39" i="5"/>
  <c r="Q58" i="5"/>
  <c r="Q11" i="5"/>
  <c r="Q10" i="5"/>
  <c r="Q36" i="5"/>
  <c r="Q17" i="5"/>
  <c r="Q16" i="5"/>
  <c r="Q38" i="5"/>
  <c r="Q46" i="5"/>
  <c r="Q66" i="5"/>
  <c r="Q15" i="5"/>
  <c r="Q57" i="5"/>
  <c r="Q27" i="5"/>
  <c r="N50" i="5"/>
  <c r="N25" i="5"/>
  <c r="N41" i="5"/>
  <c r="N23" i="5"/>
  <c r="N53" i="5"/>
  <c r="N31" i="5"/>
  <c r="N42" i="5"/>
  <c r="N24" i="5"/>
  <c r="N22" i="5"/>
  <c r="N75" i="5"/>
  <c r="N39" i="5"/>
  <c r="N58" i="5"/>
  <c r="N11" i="5"/>
  <c r="N10" i="5"/>
  <c r="N36" i="5"/>
  <c r="N17" i="5"/>
  <c r="N16" i="5"/>
  <c r="N38" i="5"/>
  <c r="N46" i="5"/>
  <c r="N66" i="5"/>
  <c r="N15" i="5"/>
  <c r="N57" i="5"/>
  <c r="N27" i="5"/>
  <c r="K50" i="5"/>
  <c r="K25" i="5"/>
  <c r="K41" i="5"/>
  <c r="K23" i="5"/>
  <c r="K53" i="5"/>
  <c r="K31" i="5"/>
  <c r="K42" i="5"/>
  <c r="K24" i="5"/>
  <c r="K22" i="5"/>
  <c r="K75" i="5"/>
  <c r="K39" i="5"/>
  <c r="K58" i="5"/>
  <c r="K11" i="5"/>
  <c r="K10" i="5"/>
  <c r="K36" i="5"/>
  <c r="K17" i="5"/>
  <c r="K16" i="5"/>
  <c r="K38" i="5"/>
  <c r="K46" i="5"/>
  <c r="K66" i="5"/>
  <c r="K15" i="5"/>
  <c r="K57" i="5"/>
  <c r="K27" i="5"/>
  <c r="H50" i="5"/>
  <c r="H25" i="5"/>
  <c r="H41" i="5"/>
  <c r="H23" i="5"/>
  <c r="H53" i="5"/>
  <c r="H31" i="5"/>
  <c r="H42" i="5"/>
  <c r="H24" i="5"/>
  <c r="H22" i="5"/>
  <c r="H75" i="5"/>
  <c r="H39" i="5"/>
  <c r="H58" i="5"/>
  <c r="H11" i="5"/>
  <c r="H10" i="5"/>
  <c r="H36" i="5"/>
  <c r="H17" i="5"/>
  <c r="H16" i="5"/>
  <c r="H38" i="5"/>
  <c r="H46" i="5"/>
  <c r="H66" i="5"/>
  <c r="H15" i="5"/>
  <c r="H57" i="5"/>
  <c r="H27" i="5"/>
  <c r="E50" i="5"/>
  <c r="E25" i="5"/>
  <c r="E41" i="5"/>
  <c r="E75" i="5"/>
  <c r="E17" i="5"/>
  <c r="E16" i="5"/>
  <c r="E38" i="5"/>
  <c r="E46" i="5"/>
  <c r="E66" i="5"/>
  <c r="E15" i="5"/>
  <c r="E57" i="5"/>
  <c r="E27" i="5"/>
  <c r="W10" i="6"/>
  <c r="X10" i="6"/>
  <c r="Y10" i="6"/>
  <c r="W9" i="6"/>
  <c r="X9" i="6"/>
  <c r="Y9" i="6"/>
  <c r="W31" i="6"/>
  <c r="X31" i="6"/>
  <c r="Y31" i="6"/>
  <c r="W66" i="6"/>
  <c r="X66" i="6"/>
  <c r="Y66" i="6"/>
  <c r="W32" i="6"/>
  <c r="X32" i="6"/>
  <c r="Y32" i="6"/>
  <c r="W11" i="6"/>
  <c r="X11" i="6"/>
  <c r="Y11" i="6"/>
  <c r="W14" i="6"/>
  <c r="X14" i="6"/>
  <c r="Y14" i="6"/>
  <c r="W19" i="6"/>
  <c r="X19" i="6"/>
  <c r="Y19" i="6"/>
  <c r="W62" i="6"/>
  <c r="X62" i="6"/>
  <c r="Y62" i="6"/>
  <c r="W30" i="6"/>
  <c r="X30" i="6"/>
  <c r="Y30" i="6"/>
  <c r="W38" i="6"/>
  <c r="X38" i="6"/>
  <c r="Y38" i="6"/>
  <c r="W12" i="6"/>
  <c r="X12" i="6"/>
  <c r="Y12" i="6"/>
  <c r="W60" i="6"/>
  <c r="X60" i="6"/>
  <c r="Y60" i="6"/>
  <c r="W20" i="6"/>
  <c r="X20" i="6"/>
  <c r="Y20" i="6"/>
  <c r="W15" i="6"/>
  <c r="X15" i="6"/>
  <c r="Y15" i="6"/>
  <c r="W68" i="6"/>
  <c r="X68" i="6"/>
  <c r="Y68" i="6"/>
  <c r="W50" i="6"/>
  <c r="X50" i="6"/>
  <c r="Y50" i="6"/>
  <c r="W24" i="6"/>
  <c r="X24" i="6"/>
  <c r="Y24" i="6"/>
  <c r="W28" i="6"/>
  <c r="X28" i="6"/>
  <c r="Y28" i="6"/>
  <c r="Q10" i="6"/>
  <c r="Q9" i="6"/>
  <c r="Q31" i="6"/>
  <c r="Q66" i="6"/>
  <c r="Q32" i="6"/>
  <c r="Q11" i="6"/>
  <c r="Q14" i="6"/>
  <c r="Q19" i="6"/>
  <c r="Q62" i="6"/>
  <c r="Q30" i="6"/>
  <c r="Q38" i="6"/>
  <c r="Q12" i="6"/>
  <c r="Q60" i="6"/>
  <c r="Q20" i="6"/>
  <c r="Q50" i="6"/>
  <c r="Q24" i="6"/>
  <c r="Q28" i="6"/>
  <c r="N10" i="6"/>
  <c r="N9" i="6"/>
  <c r="N31" i="6"/>
  <c r="N66" i="6"/>
  <c r="N32" i="6"/>
  <c r="N11" i="6"/>
  <c r="N14" i="6"/>
  <c r="N19" i="6"/>
  <c r="N62" i="6"/>
  <c r="N30" i="6"/>
  <c r="N38" i="6"/>
  <c r="N12" i="6"/>
  <c r="N60" i="6"/>
  <c r="N20" i="6"/>
  <c r="N15" i="6"/>
  <c r="N68" i="6"/>
  <c r="N50" i="6"/>
  <c r="N24" i="6"/>
  <c r="N28" i="6"/>
  <c r="K10" i="6"/>
  <c r="K9" i="6"/>
  <c r="K31" i="6"/>
  <c r="K66" i="6"/>
  <c r="K32" i="6"/>
  <c r="K11" i="6"/>
  <c r="K14" i="6"/>
  <c r="K19" i="6"/>
  <c r="K62" i="6"/>
  <c r="K30" i="6"/>
  <c r="K38" i="6"/>
  <c r="K12" i="6"/>
  <c r="K60" i="6"/>
  <c r="K20" i="6"/>
  <c r="K68" i="6"/>
  <c r="K50" i="6"/>
  <c r="K24" i="6"/>
  <c r="K28" i="6"/>
  <c r="H10" i="6"/>
  <c r="H9" i="6"/>
  <c r="H31" i="6"/>
  <c r="H66" i="6"/>
  <c r="H32" i="6"/>
  <c r="H11" i="6"/>
  <c r="H14" i="6"/>
  <c r="H19" i="6"/>
  <c r="H62" i="6"/>
  <c r="H30" i="6"/>
  <c r="H38" i="6"/>
  <c r="H12" i="6"/>
  <c r="H60" i="6"/>
  <c r="H20" i="6"/>
  <c r="H28" i="6"/>
  <c r="E10" i="6"/>
  <c r="E9" i="6"/>
  <c r="E31" i="6"/>
  <c r="E66" i="6"/>
  <c r="E32" i="6"/>
  <c r="E11" i="6"/>
  <c r="E14" i="6"/>
  <c r="E19" i="6"/>
  <c r="E62" i="6"/>
  <c r="E30" i="6"/>
  <c r="E38" i="6"/>
  <c r="E12" i="6"/>
  <c r="E60" i="6"/>
  <c r="E20" i="6"/>
  <c r="Z9" i="4" l="1"/>
  <c r="Z10" i="4"/>
  <c r="Z57" i="5"/>
  <c r="Z25" i="5"/>
  <c r="Z75" i="5"/>
  <c r="Z31" i="6"/>
  <c r="Z18" i="4"/>
  <c r="Z66" i="6"/>
  <c r="Z60" i="6"/>
  <c r="Z19" i="4"/>
  <c r="Z22" i="4"/>
  <c r="Z39" i="5"/>
  <c r="Z36" i="5"/>
  <c r="Z58" i="5"/>
  <c r="Z10" i="5"/>
  <c r="Z17" i="5"/>
  <c r="Z19" i="6"/>
  <c r="Z12" i="6"/>
  <c r="Z30" i="6"/>
  <c r="Z9" i="6"/>
  <c r="Z20" i="6"/>
  <c r="Z62" i="6"/>
  <c r="Z32" i="6"/>
  <c r="Z28" i="6"/>
  <c r="Z14" i="6"/>
  <c r="Z11" i="6"/>
  <c r="Z38" i="6"/>
  <c r="Z15" i="6"/>
  <c r="Z50" i="6"/>
  <c r="Z10" i="6"/>
  <c r="Z24" i="6"/>
  <c r="Z68" i="6"/>
  <c r="Z42" i="5"/>
  <c r="Z66" i="5"/>
  <c r="Z50" i="5"/>
  <c r="Z27" i="5"/>
  <c r="Z41" i="5"/>
  <c r="Z24" i="5"/>
  <c r="Z38" i="5"/>
  <c r="Z53" i="5"/>
  <c r="Z16" i="5"/>
  <c r="Z46" i="5"/>
  <c r="Z23" i="5"/>
  <c r="Z15" i="5"/>
  <c r="Z31" i="5"/>
  <c r="Z22" i="5"/>
  <c r="Z11" i="5"/>
  <c r="Z16" i="4"/>
  <c r="N56" i="5"/>
  <c r="Q56" i="5"/>
  <c r="T56" i="5"/>
  <c r="W56" i="5"/>
  <c r="X56" i="5"/>
  <c r="Y56" i="5"/>
  <c r="E56" i="5"/>
  <c r="H56" i="5"/>
  <c r="K56" i="5"/>
  <c r="C68" i="2"/>
  <c r="D68" i="2"/>
  <c r="E68" i="2"/>
  <c r="G68" i="2"/>
  <c r="H68" i="2"/>
  <c r="I68" i="2"/>
  <c r="F68" i="2"/>
  <c r="J43" i="2"/>
  <c r="J66" i="2"/>
  <c r="Z56" i="5" l="1"/>
  <c r="AC6" i="19"/>
  <c r="AD6" i="19" s="1"/>
  <c r="AC7" i="19"/>
  <c r="AD7" i="19" s="1"/>
  <c r="R6" i="19" l="1"/>
  <c r="P6" i="19"/>
  <c r="R11" i="19" l="1"/>
  <c r="P11" i="19"/>
  <c r="J17" i="2"/>
  <c r="J9" i="2"/>
  <c r="W68" i="5"/>
  <c r="X68" i="5"/>
  <c r="Y68" i="5"/>
  <c r="W21" i="5"/>
  <c r="X21" i="5"/>
  <c r="Y21" i="5"/>
  <c r="T68" i="5"/>
  <c r="T21" i="5"/>
  <c r="Q21" i="5"/>
  <c r="E48" i="5"/>
  <c r="H48" i="5"/>
  <c r="K48" i="5"/>
  <c r="N48" i="5"/>
  <c r="Q48" i="5"/>
  <c r="T48" i="5"/>
  <c r="W48" i="5"/>
  <c r="X48" i="5"/>
  <c r="Y48" i="5"/>
  <c r="Z21" i="5" l="1"/>
  <c r="Z68" i="5"/>
  <c r="Z48" i="5"/>
  <c r="D79" i="5" l="1"/>
  <c r="F79" i="5"/>
  <c r="G79" i="5"/>
  <c r="I79" i="5"/>
  <c r="J79" i="5"/>
  <c r="L79" i="5"/>
  <c r="M79" i="5"/>
  <c r="O79" i="5"/>
  <c r="P79" i="5"/>
  <c r="R79" i="5"/>
  <c r="S79" i="5"/>
  <c r="U79" i="5"/>
  <c r="V79" i="5"/>
  <c r="C79" i="5"/>
  <c r="W33" i="5"/>
  <c r="X33" i="5"/>
  <c r="Y33" i="5"/>
  <c r="W32" i="5"/>
  <c r="X32" i="5"/>
  <c r="Y32" i="5"/>
  <c r="W14" i="5"/>
  <c r="X14" i="5"/>
  <c r="Y14" i="5"/>
  <c r="W61" i="5"/>
  <c r="X61" i="5"/>
  <c r="Y61" i="5"/>
  <c r="W72" i="5"/>
  <c r="X72" i="5"/>
  <c r="Y72" i="5"/>
  <c r="W60" i="5"/>
  <c r="X60" i="5"/>
  <c r="Y60" i="5"/>
  <c r="T33" i="5"/>
  <c r="T32" i="5"/>
  <c r="T14" i="5"/>
  <c r="T61" i="5"/>
  <c r="T72" i="5"/>
  <c r="T60" i="5"/>
  <c r="Q33" i="5"/>
  <c r="Q32" i="5"/>
  <c r="Q14" i="5"/>
  <c r="Q61" i="5"/>
  <c r="Q72" i="5"/>
  <c r="Q60" i="5"/>
  <c r="N33" i="5"/>
  <c r="N32" i="5"/>
  <c r="N14" i="5"/>
  <c r="N61" i="5"/>
  <c r="N72" i="5"/>
  <c r="N60" i="5"/>
  <c r="K33" i="5"/>
  <c r="K32" i="5"/>
  <c r="K14" i="5"/>
  <c r="K61" i="5"/>
  <c r="K72" i="5"/>
  <c r="K60" i="5"/>
  <c r="H33" i="5"/>
  <c r="H32" i="5"/>
  <c r="H14" i="5"/>
  <c r="H61" i="5"/>
  <c r="H60" i="5"/>
  <c r="E33" i="5"/>
  <c r="E32" i="5"/>
  <c r="E14" i="5"/>
  <c r="E61" i="5"/>
  <c r="D77" i="6"/>
  <c r="F77" i="6"/>
  <c r="G77" i="6"/>
  <c r="I77" i="6"/>
  <c r="J77" i="6"/>
  <c r="L77" i="6"/>
  <c r="M77" i="6"/>
  <c r="O77" i="6"/>
  <c r="P77" i="6"/>
  <c r="U77" i="6"/>
  <c r="V77" i="6"/>
  <c r="C77" i="6"/>
  <c r="Z33" i="5" l="1"/>
  <c r="Z61" i="5"/>
  <c r="Z14" i="5"/>
  <c r="Z60" i="5"/>
  <c r="Z32" i="5"/>
  <c r="Z72" i="5"/>
  <c r="O15" i="19"/>
  <c r="D24" i="4" l="1"/>
  <c r="F24" i="4"/>
  <c r="G24" i="4"/>
  <c r="I24" i="4"/>
  <c r="J24" i="4"/>
  <c r="L24" i="4"/>
  <c r="M24" i="4"/>
  <c r="O24" i="4"/>
  <c r="P24" i="4"/>
  <c r="R24" i="4"/>
  <c r="S24" i="4"/>
  <c r="U24" i="4"/>
  <c r="V24" i="4"/>
  <c r="C24" i="4"/>
  <c r="D61" i="3"/>
  <c r="E61" i="3"/>
  <c r="F61" i="3"/>
  <c r="G61" i="3"/>
  <c r="H61" i="3"/>
  <c r="I61" i="3"/>
  <c r="C61" i="3"/>
  <c r="X11" i="4" l="1"/>
  <c r="Y11" i="4"/>
  <c r="H11" i="4"/>
  <c r="K11" i="4"/>
  <c r="N11" i="4"/>
  <c r="Q11" i="4"/>
  <c r="T11" i="4"/>
  <c r="W11" i="4"/>
  <c r="E11" i="4"/>
  <c r="J11" i="3"/>
  <c r="J26" i="3"/>
  <c r="J43" i="3"/>
  <c r="Y26" i="5"/>
  <c r="Y79" i="5" s="1"/>
  <c r="X26" i="5"/>
  <c r="X79" i="5" s="1"/>
  <c r="W26" i="5"/>
  <c r="W79" i="5" s="1"/>
  <c r="T26" i="5"/>
  <c r="T79" i="5" s="1"/>
  <c r="Q26" i="5"/>
  <c r="Q79" i="5" s="1"/>
  <c r="N26" i="5"/>
  <c r="N79" i="5" s="1"/>
  <c r="K26" i="5"/>
  <c r="K79" i="5" s="1"/>
  <c r="H26" i="5"/>
  <c r="H79" i="5" s="1"/>
  <c r="E26" i="5"/>
  <c r="E79" i="5" s="1"/>
  <c r="X43" i="6"/>
  <c r="Y43" i="6"/>
  <c r="H43" i="6"/>
  <c r="K43" i="6"/>
  <c r="N43" i="6"/>
  <c r="Q43" i="6"/>
  <c r="W43" i="6"/>
  <c r="E43" i="6"/>
  <c r="J68" i="2" l="1"/>
  <c r="W77" i="6"/>
  <c r="Y24" i="4"/>
  <c r="H24" i="4"/>
  <c r="W24" i="4"/>
  <c r="T24" i="4"/>
  <c r="Q24" i="4"/>
  <c r="E24" i="4"/>
  <c r="N24" i="4"/>
  <c r="K24" i="4"/>
  <c r="K77" i="6"/>
  <c r="Y77" i="6"/>
  <c r="Q77" i="6"/>
  <c r="N77" i="6"/>
  <c r="H77" i="6"/>
  <c r="X77" i="6"/>
  <c r="E77" i="6"/>
  <c r="Z43" i="6"/>
  <c r="J61" i="3"/>
  <c r="Z11" i="4"/>
  <c r="X24" i="4"/>
  <c r="P7" i="19"/>
  <c r="R10" i="19"/>
  <c r="Z26" i="5"/>
  <c r="Z79" i="5" s="1"/>
  <c r="P10" i="19"/>
  <c r="P9" i="19"/>
  <c r="R7" i="19"/>
  <c r="R8" i="19"/>
  <c r="R9" i="19"/>
  <c r="P8" i="19"/>
  <c r="Z24" i="4" l="1"/>
  <c r="Z77" i="6"/>
</calcChain>
</file>

<file path=xl/sharedStrings.xml><?xml version="1.0" encoding="utf-8"?>
<sst xmlns="http://schemas.openxmlformats.org/spreadsheetml/2006/main" count="3090" uniqueCount="473">
  <si>
    <t>Competition</t>
  </si>
  <si>
    <t>Opposition</t>
  </si>
  <si>
    <t>H/A</t>
  </si>
  <si>
    <t>F</t>
  </si>
  <si>
    <t>A</t>
  </si>
  <si>
    <t>Score</t>
  </si>
  <si>
    <t>Scorers</t>
  </si>
  <si>
    <t>Assists</t>
  </si>
  <si>
    <t>MOTM</t>
  </si>
  <si>
    <t>DOTD</t>
  </si>
  <si>
    <t>Name</t>
  </si>
  <si>
    <t>GA</t>
  </si>
  <si>
    <t>PK</t>
  </si>
  <si>
    <t>Points</t>
  </si>
  <si>
    <t>GK</t>
  </si>
  <si>
    <t>League</t>
  </si>
  <si>
    <t>Cup</t>
  </si>
  <si>
    <t>Total</t>
  </si>
  <si>
    <t>Niall Kelly</t>
  </si>
  <si>
    <t>Lewis Riches</t>
  </si>
  <si>
    <t>Steve Burchell</t>
  </si>
  <si>
    <t>Peter Brown</t>
  </si>
  <si>
    <t>Sam Pritchard</t>
  </si>
  <si>
    <t>Ricardo Iglesias</t>
  </si>
  <si>
    <t>Tom Benham</t>
  </si>
  <si>
    <t>Gabriel Draghici</t>
  </si>
  <si>
    <t>Nathen Harris</t>
  </si>
  <si>
    <t>Iain Evans</t>
  </si>
  <si>
    <t>Darren Fitzgerald</t>
  </si>
  <si>
    <t>Denys Zhurbiy</t>
  </si>
  <si>
    <t>Scott Brown</t>
  </si>
  <si>
    <t>Conor Murphy</t>
  </si>
  <si>
    <t>Chris Outred</t>
  </si>
  <si>
    <t>Tom Johnson</t>
  </si>
  <si>
    <t>Luke Newman</t>
  </si>
  <si>
    <t>Ryan Burchell</t>
  </si>
  <si>
    <t>Sam Harvey</t>
  </si>
  <si>
    <t>Glenn Pitman</t>
  </si>
  <si>
    <t>Simon Clapperton</t>
  </si>
  <si>
    <t>Martin Quinlan</t>
  </si>
  <si>
    <t>George Strawbridge</t>
  </si>
  <si>
    <t>Dwayne Bedford</t>
  </si>
  <si>
    <t>Andrew Dobson</t>
  </si>
  <si>
    <t>Jack Costello</t>
  </si>
  <si>
    <t>Date</t>
  </si>
  <si>
    <t>Max Carveth</t>
  </si>
  <si>
    <t>Mike Reed</t>
  </si>
  <si>
    <t>Neal Davison</t>
  </si>
  <si>
    <t>Dulanie Richards</t>
  </si>
  <si>
    <t>Simon White</t>
  </si>
  <si>
    <t>Darren Avey</t>
  </si>
  <si>
    <t>Harrison Ryle</t>
  </si>
  <si>
    <t>James Gray</t>
  </si>
  <si>
    <t>Haydn Dance</t>
  </si>
  <si>
    <t>Graham Willgoss</t>
  </si>
  <si>
    <t>Darcy Yates</t>
  </si>
  <si>
    <t>David Quainton</t>
  </si>
  <si>
    <t>Slate - Set up</t>
  </si>
  <si>
    <t>Yes</t>
  </si>
  <si>
    <t>Clive Corrigan</t>
  </si>
  <si>
    <t>Ed Plaistow</t>
  </si>
  <si>
    <t>5s</t>
  </si>
  <si>
    <t>1s</t>
  </si>
  <si>
    <t>3s</t>
  </si>
  <si>
    <t>4s</t>
  </si>
  <si>
    <t>2s</t>
  </si>
  <si>
    <t>Player</t>
  </si>
  <si>
    <t>Simon Hussey</t>
  </si>
  <si>
    <t>Mario Del Prestito</t>
  </si>
  <si>
    <t>6s</t>
  </si>
  <si>
    <t>Vets</t>
  </si>
  <si>
    <t>Team</t>
  </si>
  <si>
    <t>Dan Kelly</t>
  </si>
  <si>
    <t>Joe Vaughan</t>
  </si>
  <si>
    <t>Ben Cook</t>
  </si>
  <si>
    <t>Ryan Gresty</t>
  </si>
  <si>
    <t>Team:</t>
  </si>
  <si>
    <t>Club</t>
  </si>
  <si>
    <t>Aaron Whyman</t>
  </si>
  <si>
    <t>Sam Harris</t>
  </si>
  <si>
    <t>James Barnett</t>
  </si>
  <si>
    <t>Mamadou Oury Bah Bah</t>
  </si>
  <si>
    <t>Signed up</t>
  </si>
  <si>
    <t>No</t>
  </si>
  <si>
    <t>Joel Carter</t>
  </si>
  <si>
    <t>Yumesh Suthakaran</t>
  </si>
  <si>
    <t>Thomas Murphy</t>
  </si>
  <si>
    <t>Simon Daniel</t>
  </si>
  <si>
    <t>Rupert Pallett</t>
  </si>
  <si>
    <t>Roderick Glynn</t>
  </si>
  <si>
    <t>Rob Cooke</t>
  </si>
  <si>
    <t>Rhys George</t>
  </si>
  <si>
    <t>Peter Obeng-Adu</t>
  </si>
  <si>
    <t>Pete Jennings</t>
  </si>
  <si>
    <t>Paul Welch</t>
  </si>
  <si>
    <t>Paul Pearce</t>
  </si>
  <si>
    <t>Oliver Bates</t>
  </si>
  <si>
    <t>Justin Huxter</t>
  </si>
  <si>
    <t>John Gridley</t>
  </si>
  <si>
    <t>James Cross</t>
  </si>
  <si>
    <t>Ellis Bee</t>
  </si>
  <si>
    <t>David Golding</t>
  </si>
  <si>
    <t>Craig Usher</t>
  </si>
  <si>
    <t>Cleberson Faccin</t>
  </si>
  <si>
    <t>Chaz-Lee Martin</t>
  </si>
  <si>
    <t>Billy Lane</t>
  </si>
  <si>
    <t>Anwar Madkour</t>
  </si>
  <si>
    <t>Andrew Bitmead</t>
  </si>
  <si>
    <t>Alexander Herbert</t>
  </si>
  <si>
    <t>Alex Riley</t>
  </si>
  <si>
    <t>Aaron Byrne</t>
  </si>
  <si>
    <t>Aaron Ackerman</t>
  </si>
  <si>
    <t>Slate status</t>
  </si>
  <si>
    <t>Not signed up</t>
  </si>
  <si>
    <t>Shirt number</t>
  </si>
  <si>
    <t>Points scoring system</t>
  </si>
  <si>
    <t>Clean sheet</t>
  </si>
  <si>
    <t>Penalty save / opposition miss</t>
  </si>
  <si>
    <t>1 goal conceded</t>
  </si>
  <si>
    <t>Event</t>
  </si>
  <si>
    <t>All statistics are obtained from information provided by team managers.  If a player thinks that the information presented in this table is incorrect, they need to liaise with the team manager.</t>
  </si>
  <si>
    <t>Totals</t>
  </si>
  <si>
    <t>How the overdue debtors list works</t>
  </si>
  <si>
    <t>2.  Once on the list, players will only be selected if there is a requirement and all other debt free club members are selected.  In this situation, the first players to be selected will have the lowest amount of debt.</t>
  </si>
  <si>
    <t>Information up to date as of:</t>
  </si>
  <si>
    <t>Steve Newell</t>
  </si>
  <si>
    <t>Action required</t>
  </si>
  <si>
    <t>1.  Players have a week to pay an outstanding debt on Slate before they appear on the overdue debtors list.</t>
  </si>
  <si>
    <t>Go on to Slate and pay the outstanding debts.  
This will result in your selection being prioritised over those that have overdue debts.</t>
  </si>
  <si>
    <t>Jamie Archbold</t>
  </si>
  <si>
    <t>Connor Teuten</t>
  </si>
  <si>
    <t>Craig Burrowes Cosgrove</t>
  </si>
  <si>
    <t>Ede Eruero</t>
  </si>
  <si>
    <t>Simon Murphy</t>
  </si>
  <si>
    <t>Tom Stanbury</t>
  </si>
  <si>
    <t>Jordan Eastoe</t>
  </si>
  <si>
    <t>Grand Total</t>
  </si>
  <si>
    <t>Merton Football Club:  Season 2021/22 - Player registration, membership and Slate status</t>
  </si>
  <si>
    <t>Confirmed</t>
  </si>
  <si>
    <t>Shirt Size</t>
  </si>
  <si>
    <t>L</t>
  </si>
  <si>
    <t>M</t>
  </si>
  <si>
    <t>XL</t>
  </si>
  <si>
    <t>S</t>
  </si>
  <si>
    <t>Stephen Jordan</t>
  </si>
  <si>
    <t>Ruairi Biollo</t>
  </si>
  <si>
    <t>Total of active / inactive</t>
  </si>
  <si>
    <t>Active / social players - total</t>
  </si>
  <si>
    <t>Active players - paid full membership</t>
  </si>
  <si>
    <t>Active players - paid partial membership</t>
  </si>
  <si>
    <t>Active players - unpaid membership</t>
  </si>
  <si>
    <t>REGISTERED PLAYERS</t>
  </si>
  <si>
    <t>UNREGISTERED PLAYERS</t>
  </si>
  <si>
    <t>TOTAL</t>
  </si>
  <si>
    <t>Active players - paid social membership</t>
  </si>
  <si>
    <t>Membership status</t>
  </si>
  <si>
    <t>Mark Batty</t>
  </si>
  <si>
    <t>Invited to sign up</t>
  </si>
  <si>
    <t>Len Freeman</t>
  </si>
  <si>
    <t>Tomas Dwyer</t>
  </si>
  <si>
    <t>Jamie Cross</t>
  </si>
  <si>
    <t>-</t>
  </si>
  <si>
    <t>H</t>
  </si>
  <si>
    <t>Andy Bitmead</t>
  </si>
  <si>
    <t>Chaz Martin</t>
  </si>
  <si>
    <t>Ken Li</t>
  </si>
  <si>
    <t>Merton Football Club</t>
  </si>
  <si>
    <t>Annual membership rates 21/22</t>
  </si>
  <si>
    <t>Full membership</t>
  </si>
  <si>
    <t>Aged 22 years +</t>
  </si>
  <si>
    <t>Aged 16 - 21 years</t>
  </si>
  <si>
    <t>Discounted membership</t>
  </si>
  <si>
    <t>Paid members 20/21</t>
  </si>
  <si>
    <t>Introduced by club member</t>
  </si>
  <si>
    <t>Membership type</t>
  </si>
  <si>
    <t>Social membership</t>
  </si>
  <si>
    <t>Match fee</t>
  </si>
  <si>
    <t>Veterans: 35 years+</t>
  </si>
  <si>
    <t>Paul Matson</t>
  </si>
  <si>
    <t>James Meredith</t>
  </si>
  <si>
    <t>Simon Liste</t>
  </si>
  <si>
    <t>Jamie Meredith</t>
  </si>
  <si>
    <t>Jesse Dakurah</t>
  </si>
  <si>
    <t>Emmanuel Amoakoh</t>
  </si>
  <si>
    <t>Luke Belto</t>
  </si>
  <si>
    <t>Connor Headen</t>
  </si>
  <si>
    <t>2XL</t>
  </si>
  <si>
    <t>Shorts size</t>
  </si>
  <si>
    <t>Unallocated</t>
  </si>
  <si>
    <t>Allocated</t>
  </si>
  <si>
    <t>Size</t>
  </si>
  <si>
    <t>Issued</t>
  </si>
  <si>
    <t>Awaiting Issue</t>
  </si>
  <si>
    <t>Kit status</t>
  </si>
  <si>
    <t>Baselayer</t>
  </si>
  <si>
    <t>L - No Badge</t>
  </si>
  <si>
    <t>XL - Badge</t>
  </si>
  <si>
    <t>M - Badge</t>
  </si>
  <si>
    <t>L - Badge</t>
  </si>
  <si>
    <t>Old Wilsonians</t>
  </si>
  <si>
    <t>Membership paid</t>
  </si>
  <si>
    <t>Registration status</t>
  </si>
  <si>
    <t>Active player</t>
  </si>
  <si>
    <t>Callum Fisher</t>
  </si>
  <si>
    <t>Daniel Hansen</t>
  </si>
  <si>
    <t>Joshua Fitzgerald-Smith</t>
  </si>
  <si>
    <t>GENERAL USE (3s)</t>
  </si>
  <si>
    <t>GENERAL USE (Clappers)</t>
  </si>
  <si>
    <t>GENERAL USE (Vets)</t>
  </si>
  <si>
    <t>Polytechnic</t>
  </si>
  <si>
    <t>Top</t>
  </si>
  <si>
    <t>Badge</t>
  </si>
  <si>
    <t>Shorts</t>
  </si>
  <si>
    <t>N/A</t>
  </si>
  <si>
    <t>Colour</t>
  </si>
  <si>
    <t>Cyber yellow</t>
  </si>
  <si>
    <t>Pepper Green</t>
  </si>
  <si>
    <t xml:space="preserve">Base layers order - no.2 </t>
  </si>
  <si>
    <t>Paul Walsh</t>
  </si>
  <si>
    <t>Oliver Grant</t>
  </si>
  <si>
    <t>Stefan Clark</t>
  </si>
  <si>
    <t>Ajay Suglani</t>
  </si>
  <si>
    <t>Jonnie Jeannevol</t>
  </si>
  <si>
    <t>Dave Golding</t>
  </si>
  <si>
    <t>Baselayer - shorts</t>
  </si>
  <si>
    <t xml:space="preserve">All players </t>
  </si>
  <si>
    <t>Mustard</t>
  </si>
  <si>
    <t>Training Tops order - no. 1</t>
  </si>
  <si>
    <t>Lofty</t>
  </si>
  <si>
    <t>Stefen Clark</t>
  </si>
  <si>
    <t>Onions</t>
  </si>
  <si>
    <t>Tom Murphy</t>
  </si>
  <si>
    <t>Sam Harevy</t>
  </si>
  <si>
    <t>Daban Babaker</t>
  </si>
  <si>
    <t>Alex Barnett</t>
  </si>
  <si>
    <t>Old Finchleians</t>
  </si>
  <si>
    <t>Andy Hill</t>
  </si>
  <si>
    <t>Sum of Fee</t>
  </si>
  <si>
    <t>Date of oldest debt</t>
  </si>
  <si>
    <t>Club total</t>
  </si>
  <si>
    <t>Merton Football Club:  
2021/22 top goal scorers</t>
  </si>
  <si>
    <t>Merton Football Club:  
2021/22 top assisters</t>
  </si>
  <si>
    <t>Merton Football Club:  
2021/22 top MOTM awards</t>
  </si>
  <si>
    <t>Merton Football Club:  
2021/22 Golden Gloves points</t>
  </si>
  <si>
    <t>Merton Football Club:  
2021/22 top DOTD awards</t>
  </si>
  <si>
    <t>P</t>
  </si>
  <si>
    <t>W</t>
  </si>
  <si>
    <t>D</t>
  </si>
  <si>
    <t>All</t>
  </si>
  <si>
    <t>Average per match</t>
  </si>
  <si>
    <t>Akram Choudhury</t>
  </si>
  <si>
    <t>Will Agbo</t>
  </si>
  <si>
    <t>Lewis Hannam</t>
  </si>
  <si>
    <t xml:space="preserve"> </t>
  </si>
  <si>
    <t>Jack McCarthy</t>
  </si>
  <si>
    <t>Previously had 55 M - lost</t>
  </si>
  <si>
    <t>Kit</t>
  </si>
  <si>
    <t>To follow</t>
  </si>
  <si>
    <t>For Billy Lane</t>
  </si>
  <si>
    <t>Socks</t>
  </si>
  <si>
    <t>Green</t>
  </si>
  <si>
    <t>White</t>
  </si>
  <si>
    <t>Yellow</t>
  </si>
  <si>
    <t>and 19 pairs of additional yellow socks</t>
  </si>
  <si>
    <t>Tom Best</t>
  </si>
  <si>
    <t>William Farkins</t>
  </si>
  <si>
    <t>Henry Bull</t>
  </si>
  <si>
    <t>2022/23</t>
  </si>
  <si>
    <t>Maybe</t>
  </si>
  <si>
    <t>Issued to player</t>
  </si>
  <si>
    <t>At club - confirmed</t>
  </si>
  <si>
    <t>At club - unconfirmed</t>
  </si>
  <si>
    <t>Unknown</t>
  </si>
  <si>
    <t>x</t>
  </si>
  <si>
    <t>Charlie Elliot</t>
  </si>
  <si>
    <t>Daniel Gavrila</t>
  </si>
  <si>
    <t>Partial</t>
  </si>
  <si>
    <t>Gregor Ferguson</t>
  </si>
  <si>
    <t>Josh Fitzgerald-Smith</t>
  </si>
  <si>
    <t>Not initiated</t>
  </si>
  <si>
    <t>Social</t>
  </si>
  <si>
    <t>Sam Singer-Ripley</t>
  </si>
  <si>
    <t>Alex Burchell</t>
  </si>
  <si>
    <t>Douglas Bunnage-Flavell</t>
  </si>
  <si>
    <t>Merton Football Club: 2022/23 match day results and statistics</t>
  </si>
  <si>
    <t>Merton Football Club:  2022/23 goal scorers</t>
  </si>
  <si>
    <t>Merton Football Club:  2022/23 assists</t>
  </si>
  <si>
    <t>Merton Football Club: 2022/23 MOTM</t>
  </si>
  <si>
    <t>Merton Football Club: 2022/23 DOTD</t>
  </si>
  <si>
    <t>Merton Football Club: 2022/23 Golden Gloves</t>
  </si>
  <si>
    <t>Richmond and Kew</t>
  </si>
  <si>
    <t>Rhys George (3), Jamie Cross (2), Will Agbo</t>
  </si>
  <si>
    <t>Aaron Ackerman, Andy Bitmead</t>
  </si>
  <si>
    <t>Simon White, Jesse Dakurah (2), Iain Evans. Darren Fitzgerald, Lewis Riches</t>
  </si>
  <si>
    <t>Ruairi Biollo, Max Carveth, Will Agbo, Jamie Cross</t>
  </si>
  <si>
    <t>Steve Burchell, Lewis Riches (3), Darren Fitzgerald, Iain Evans</t>
  </si>
  <si>
    <t>Old Parkonians</t>
  </si>
  <si>
    <t>Daniel Gavrila, Andy Bitmead (2), Dwayne Bedford</t>
  </si>
  <si>
    <t>Dwayne Bedford (2), Clive Corrigan</t>
  </si>
  <si>
    <t>Pete Obeng-Adu</t>
  </si>
  <si>
    <t>Dwayne Beford</t>
  </si>
  <si>
    <t>South Bank</t>
  </si>
  <si>
    <t>Bank of England</t>
  </si>
  <si>
    <t>Iain Evans, Callum Fisher, Daban Babaker</t>
  </si>
  <si>
    <t>Iain Evans, Justin Huxter</t>
  </si>
  <si>
    <t>Old Blues</t>
  </si>
  <si>
    <t>Will Farkins</t>
  </si>
  <si>
    <t>Aaron Gough</t>
  </si>
  <si>
    <t>Andrea Lucarini</t>
  </si>
  <si>
    <t>Lorenc Zuka</t>
  </si>
  <si>
    <t>Richie Benn</t>
  </si>
  <si>
    <t>EBOG</t>
  </si>
  <si>
    <t>Actonians</t>
  </si>
  <si>
    <t>Connor Headen (2)</t>
  </si>
  <si>
    <t>Steve Newell, Jesse Dakurah</t>
  </si>
  <si>
    <t>Javan Bunga</t>
  </si>
  <si>
    <t>Emmanuel Amoakoh, Andrea Lucarini</t>
  </si>
  <si>
    <t>Darcy Yates, Daban Babaker</t>
  </si>
  <si>
    <t>Yavan Bunga</t>
  </si>
  <si>
    <t>Francis Drysdale</t>
  </si>
  <si>
    <t>Pending</t>
  </si>
  <si>
    <t>Terrell Witter</t>
  </si>
  <si>
    <t>Zayd Hameed</t>
  </si>
  <si>
    <t>Weirside Rangers</t>
  </si>
  <si>
    <t>Old Wimbledonians</t>
  </si>
  <si>
    <t>Latymer Old Boys</t>
  </si>
  <si>
    <t>Darcy Yates, Lorenc Zuka (2), Andrea Lucarini</t>
  </si>
  <si>
    <t>Darcy Yates (2), Lorenc Zuka, Andrea Lucarini</t>
  </si>
  <si>
    <t>Daniel Gavrila, Andy Bitmead, Chris Outred, Lewis Riches</t>
  </si>
  <si>
    <t>Dulanie Richards, Andy Bitmead</t>
  </si>
  <si>
    <t>Craig Burrowes-Cosgrove</t>
  </si>
  <si>
    <t>AFC Oldsmiths</t>
  </si>
  <si>
    <t>Will Agbo (3), Rhys George, Jamie Cross, Ruairi Biollo</t>
  </si>
  <si>
    <t>Lorenc Zuka, Yavan Bunga, Ruairi Biollo, Jamie Cross</t>
  </si>
  <si>
    <t>Old Suttonians</t>
  </si>
  <si>
    <t>Greg Ferguson</t>
  </si>
  <si>
    <t>Ollie Bates</t>
  </si>
  <si>
    <t>Anwar Madkour (2), Lewis Riches</t>
  </si>
  <si>
    <t>Dwayne Bedford, Billy Lane</t>
  </si>
  <si>
    <t>Joe Vaughan, Darren Fitzgerald</t>
  </si>
  <si>
    <t>Ken Li, Joe Vaughan</t>
  </si>
  <si>
    <t>Ruiari Biollo</t>
  </si>
  <si>
    <t>James Ryder</t>
  </si>
  <si>
    <t>Felice Carraro</t>
  </si>
  <si>
    <t>Liam Matthews</t>
  </si>
  <si>
    <t>Nixon Pineda Garcia</t>
  </si>
  <si>
    <t>Nyron Grant</t>
  </si>
  <si>
    <t>Carshalton</t>
  </si>
  <si>
    <t>Civil Service</t>
  </si>
  <si>
    <t>Cambridge Heath</t>
  </si>
  <si>
    <t>Alex Barnett, Graham Willgoss</t>
  </si>
  <si>
    <t>Josh Fitzgerald-Smith, Will Agbo, Rhys George (2)</t>
  </si>
  <si>
    <t>Craig Usher, Ruairi Biollo</t>
  </si>
  <si>
    <t>Alex Barnett, Luke Belto</t>
  </si>
  <si>
    <t>Ibis</t>
  </si>
  <si>
    <t>HSBC</t>
  </si>
  <si>
    <t>Peter Obeng-Adu (2), Simon Murphy</t>
  </si>
  <si>
    <t>Jamie Cross (3), Ruairi Biollo</t>
  </si>
  <si>
    <t>Rhys George (2), Ruairi Biollo</t>
  </si>
  <si>
    <t>Chris Outred (2)</t>
  </si>
  <si>
    <t>Alleyns Old Boys</t>
  </si>
  <si>
    <t>Crouch End Vampires</t>
  </si>
  <si>
    <t>Dwayne Bedford, Aaron Bryne</t>
  </si>
  <si>
    <t>Peter Obeng-Adu, Aaron Ackerman</t>
  </si>
  <si>
    <t>Nixon Garcia</t>
  </si>
  <si>
    <t>Connor Headen, Callum Fisher, Glenn Pitman (2)</t>
  </si>
  <si>
    <t>Glenn Pitman, James Barnett (2), Callum Fisher</t>
  </si>
  <si>
    <t xml:space="preserve">Nathen Harris, Iain Evans, Anwar Madkour </t>
  </si>
  <si>
    <t>Darcy Yates, Billy Lane</t>
  </si>
  <si>
    <t>Oliver Grant, Laim Matthews</t>
  </si>
  <si>
    <t>Felice Cararro (2)</t>
  </si>
  <si>
    <t>Felice Cararro</t>
  </si>
  <si>
    <t>John Gridley / Martin Quinlan</t>
  </si>
  <si>
    <t>Luke Belto / Ben Cook</t>
  </si>
  <si>
    <t>Will Agbo, Ruairi Biollo</t>
  </si>
  <si>
    <t>Luke Belto, Jordan Eastoe, James Barnett, Steve Newell, Glenn Pitman, own goal</t>
  </si>
  <si>
    <t>Glenn Pitman (2), Luke Belto, James Barnett, Alex Barnett</t>
  </si>
  <si>
    <t>Sam Singer Ripley</t>
  </si>
  <si>
    <t>Alex Burchell, Dwayne Bedford, Pete Obeng-Adu</t>
  </si>
  <si>
    <t>Lewis Riches, Aaron Bryne, Simon Daniel, Darren Avey</t>
  </si>
  <si>
    <t>Old Lyonians</t>
  </si>
  <si>
    <t>Ruairi Biollo (2), Rhys George</t>
  </si>
  <si>
    <t>Craig Usher, Joel Carter, Jamie Cross</t>
  </si>
  <si>
    <t>Alex Herbert</t>
  </si>
  <si>
    <t>Shield</t>
  </si>
  <si>
    <t>Motspur Park</t>
  </si>
  <si>
    <t>Darcy Yates (2), Simon Daniel</t>
  </si>
  <si>
    <t>Iain Evans (2), Nyron Grant</t>
  </si>
  <si>
    <t>Wilberforce Wanderers</t>
  </si>
  <si>
    <t>Joel Carter, Callum Fisher, Will Agbo (2), Steve Newell</t>
  </si>
  <si>
    <t>Joel Carter, Will Agbo (2), Jamie Cross</t>
  </si>
  <si>
    <t>Andy Bitmead, Gabriel Draghici, Tom Stanbury</t>
  </si>
  <si>
    <t>Charlie Elliott, Darcy Yates, Rob Cooke</t>
  </si>
  <si>
    <t>Own goal</t>
  </si>
  <si>
    <t>Charlie Elliott</t>
  </si>
  <si>
    <t>Dwayne Bedford (2), Aaron Byrne</t>
  </si>
  <si>
    <t>Dwayne Bedford, Tom Murphy, Emmanuel Amoakoh</t>
  </si>
  <si>
    <t>Dwayne Bedford, Andy Bitmead (2), Felice Cararro, Dave Golding, Glenn Pitman, Simon Murphy</t>
  </si>
  <si>
    <t>Daniel Gavrila, Andy Bitmead, Glenn Pitman, Ken Li, Conor Murphy</t>
  </si>
  <si>
    <t>Samuel Singer Ripley</t>
  </si>
  <si>
    <t>Alex Gladkow</t>
  </si>
  <si>
    <t>Thomas Blackett</t>
  </si>
  <si>
    <t>Femi Arogundade</t>
  </si>
  <si>
    <t>Chris Parks</t>
  </si>
  <si>
    <t>Henry Perrin</t>
  </si>
  <si>
    <t>San Mowbray</t>
  </si>
  <si>
    <t>Jack Chandler</t>
  </si>
  <si>
    <t>Elliot Harris</t>
  </si>
  <si>
    <t>Craig Lawford</t>
  </si>
  <si>
    <t>James Tilley</t>
  </si>
  <si>
    <t>Mark Chappell</t>
  </si>
  <si>
    <t>Mark Edmonds</t>
  </si>
  <si>
    <t>Old Meadonians</t>
  </si>
  <si>
    <t>Old Thorntonians</t>
  </si>
  <si>
    <t>Andy Bitmead, own goal</t>
  </si>
  <si>
    <t>Alex Burchell, Ken Li, Francis Drysdale</t>
  </si>
  <si>
    <t>Nathen Harris (3)</t>
  </si>
  <si>
    <t>Tom Blackett</t>
  </si>
  <si>
    <t>James Barnett, Paul Pearce</t>
  </si>
  <si>
    <t>Aaron Byrne, Andy Bitmead (2)</t>
  </si>
  <si>
    <t>Peter Obeng-Adu, Dulanie Richards</t>
  </si>
  <si>
    <t>Heny Perrin</t>
  </si>
  <si>
    <t>5 or more debts</t>
  </si>
  <si>
    <t>3-4 debts</t>
  </si>
  <si>
    <t>Glenn Pitman, James Barnett, Alex Gladkow</t>
  </si>
  <si>
    <t>Chris Parks (2), Liam Matthews (2), Henry Perrin</t>
  </si>
  <si>
    <t>Craig Lawford (3)</t>
  </si>
  <si>
    <t>Charlie Stewart</t>
  </si>
  <si>
    <t>Simon (Lofty) White</t>
  </si>
  <si>
    <t>Lee Lenihan</t>
  </si>
  <si>
    <t>George Brobbey</t>
  </si>
  <si>
    <r>
      <t xml:space="preserve">Overdue debtors list - debts outstanding on Slate for 7 days or more </t>
    </r>
    <r>
      <rPr>
        <b/>
        <sz val="10"/>
        <color theme="1"/>
        <rFont val="Calibri (Body)"/>
      </rPr>
      <t>(as of 7/5/23)</t>
    </r>
  </si>
  <si>
    <t xml:space="preserve">Go on to Slate and pay the outstanding debts.  
</t>
  </si>
  <si>
    <t>Andy Bitmead (2), Aaron Byrne, Ryan Burchell</t>
  </si>
  <si>
    <t>Lewis Riches (2), Andy Bitmead, Dwayne Bedford</t>
  </si>
  <si>
    <t xml:space="preserve">Joel Carter </t>
  </si>
  <si>
    <t>Callum Fisher (2), Ruiari Biollo (2), Jamie Cross (2)</t>
  </si>
  <si>
    <t>Craig Usher (2), Joel Carter (2), Ruairi Biollo, Rhys George</t>
  </si>
  <si>
    <t>James Barnett, Glenn Pitman, own goal</t>
  </si>
  <si>
    <t>Alex Gladkow, James Barnett, Glenn Pitman</t>
  </si>
  <si>
    <t>Elliot Harris (3), Craig Lawford</t>
  </si>
  <si>
    <t>Chris Parks (2), Craig Lawford</t>
  </si>
  <si>
    <t>Luke Belto (2), Glenn Pitman (2)</t>
  </si>
  <si>
    <t>Steve Newell (3), Billy Lane</t>
  </si>
  <si>
    <t>Andy Bitmead (3)</t>
  </si>
  <si>
    <t>Dulanie Richards, Aaron Byrne</t>
  </si>
  <si>
    <t>James Barnett, Graham Willgoss</t>
  </si>
  <si>
    <t>Ruairi Biollo, Callum Fisher</t>
  </si>
  <si>
    <t>Anwar Madkour (2), Darcy Yates</t>
  </si>
  <si>
    <t>Nathen Harris, Darcy Yates</t>
  </si>
  <si>
    <t>City of London</t>
  </si>
  <si>
    <t>Daniel Gavrila, Dwayne Bedford</t>
  </si>
  <si>
    <t>Aaron Byrne, Emmanuel Amoakoh</t>
  </si>
  <si>
    <t>Old Parmiterians</t>
  </si>
  <si>
    <t>Ruairi Biollo, Jamie Cross (2)</t>
  </si>
  <si>
    <t>Joel Carter, Henry Bull</t>
  </si>
  <si>
    <t>Jack Lockhart</t>
  </si>
  <si>
    <t xml:space="preserve">John Gridley  </t>
  </si>
  <si>
    <t>Conor Murphy, Luke Belto, James Barnett</t>
  </si>
  <si>
    <t>Luke Belto (2)</t>
  </si>
  <si>
    <t>Charlie Stewart, Ollie Grant</t>
  </si>
  <si>
    <t>Darcy Yates (2)</t>
  </si>
  <si>
    <t>Rhys George (4), Connor Headen, Callum Fisher</t>
  </si>
  <si>
    <t>Ruairi Biollo (2), Joel Carter, Will Agbo, Callum Fisher</t>
  </si>
  <si>
    <t xml:space="preserve">Charlie Elliott </t>
  </si>
  <si>
    <t>Andy Bitmead (2), Daniel Gavrila (2)</t>
  </si>
  <si>
    <t>Aaron Byrne, Andy Bitmead</t>
  </si>
  <si>
    <t>Chaz Martin (4), Rhys George (2), Luke Belto</t>
  </si>
  <si>
    <t>Luke Belto (2), Connor Headen, James Barnett, Joel Carter, James Gray, Ruairi Biollo</t>
  </si>
  <si>
    <t>Chris Parks, Cleberson Faccin</t>
  </si>
  <si>
    <t>Sam Mowbray</t>
  </si>
  <si>
    <t>Rhys George (3), Conor Headen, Steve Newell</t>
  </si>
  <si>
    <t>Henry Perrin, Greg Ferguson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</si>
</sst>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_);[Red]\(&quot;£&quot;#,##0\)"/>
    <numFmt numFmtId="165" formatCode="&quot;£&quot;#,##0.00_);[Red]\(&quot;£&quot;#,##0.00\)"/>
    <numFmt numFmtId="166" formatCode="0.0%"/>
    <numFmt numFmtId="167" formatCode="&quot;£&quot;#,##0.00"/>
    <numFmt numFmtId="168" formatCode="0.0"/>
  </numFmts>
  <fonts count="2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name val="Calibri (Body)"/>
    </font>
    <font>
      <b/>
      <sz val="10"/>
      <color theme="1"/>
      <name val="Calibri (Body)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9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C0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E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3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/>
    <xf numFmtId="0" fontId="5" fillId="4" borderId="1" xfId="0" applyFont="1" applyFill="1" applyBorder="1"/>
    <xf numFmtId="0" fontId="5" fillId="4" borderId="4" xfId="0" applyFont="1" applyFill="1" applyBorder="1"/>
    <xf numFmtId="0" fontId="5" fillId="4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 vertical="center"/>
    </xf>
    <xf numFmtId="0" fontId="6" fillId="5" borderId="4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0" fontId="5" fillId="4" borderId="1" xfId="0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/>
    <xf numFmtId="0" fontId="0" fillId="6" borderId="1" xfId="0" applyFill="1" applyBorder="1"/>
    <xf numFmtId="0" fontId="0" fillId="9" borderId="1" xfId="0" applyFill="1" applyBorder="1"/>
    <xf numFmtId="0" fontId="1" fillId="2" borderId="0" xfId="0" applyFont="1" applyFill="1"/>
    <xf numFmtId="0" fontId="7" fillId="2" borderId="0" xfId="0" applyFont="1" applyFill="1"/>
    <xf numFmtId="0" fontId="8" fillId="6" borderId="1" xfId="0" applyFont="1" applyFill="1" applyBorder="1"/>
    <xf numFmtId="0" fontId="1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4" borderId="1" xfId="0" applyFont="1" applyFill="1" applyBorder="1" applyAlignment="1">
      <alignment horizontal="center"/>
    </xf>
    <xf numFmtId="0" fontId="1" fillId="10" borderId="9" xfId="0" applyFont="1" applyFill="1" applyBorder="1"/>
    <xf numFmtId="0" fontId="1" fillId="10" borderId="10" xfId="0" applyFont="1" applyFill="1" applyBorder="1"/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/>
    </xf>
    <xf numFmtId="14" fontId="0" fillId="2" borderId="0" xfId="0" applyNumberFormat="1" applyFill="1" applyAlignment="1">
      <alignment wrapText="1"/>
    </xf>
    <xf numFmtId="0" fontId="0" fillId="0" borderId="0" xfId="0" applyAlignment="1">
      <alignment wrapText="1"/>
    </xf>
    <xf numFmtId="0" fontId="15" fillId="2" borderId="0" xfId="0" applyFont="1" applyFill="1" applyAlignment="1">
      <alignment vertical="center"/>
    </xf>
    <xf numFmtId="14" fontId="0" fillId="2" borderId="0" xfId="0" applyNumberFormat="1" applyFill="1"/>
    <xf numFmtId="0" fontId="15" fillId="2" borderId="0" xfId="0" applyFont="1" applyFill="1" applyAlignment="1">
      <alignment vertical="center" wrapText="1"/>
    </xf>
    <xf numFmtId="0" fontId="0" fillId="11" borderId="1" xfId="0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9" fontId="0" fillId="2" borderId="0" xfId="0" applyNumberFormat="1" applyFill="1"/>
    <xf numFmtId="10" fontId="0" fillId="2" borderId="0" xfId="0" applyNumberFormat="1" applyFill="1"/>
    <xf numFmtId="1" fontId="0" fillId="2" borderId="0" xfId="0" applyNumberFormat="1" applyFill="1"/>
    <xf numFmtId="9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14" fontId="0" fillId="2" borderId="0" xfId="0" applyNumberForma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1" fillId="2" borderId="8" xfId="0" applyFont="1" applyFill="1" applyBorder="1"/>
    <xf numFmtId="0" fontId="0" fillId="16" borderId="1" xfId="0" applyFill="1" applyBorder="1"/>
    <xf numFmtId="0" fontId="1" fillId="6" borderId="1" xfId="0" applyFont="1" applyFill="1" applyBorder="1"/>
    <xf numFmtId="0" fontId="18" fillId="2" borderId="1" xfId="13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1" fillId="18" borderId="1" xfId="0" applyFont="1" applyFill="1" applyBorder="1"/>
    <xf numFmtId="0" fontId="0" fillId="6" borderId="1" xfId="0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15" borderId="0" xfId="0" applyFont="1" applyFill="1"/>
    <xf numFmtId="0" fontId="20" fillId="2" borderId="0" xfId="0" applyFont="1" applyFill="1" applyAlignment="1">
      <alignment horizontal="center" vertical="center" wrapText="1"/>
    </xf>
    <xf numFmtId="0" fontId="6" fillId="15" borderId="0" xfId="0" applyFont="1" applyFill="1" applyAlignment="1">
      <alignment horizontal="center"/>
    </xf>
    <xf numFmtId="0" fontId="21" fillId="15" borderId="0" xfId="0" applyFont="1" applyFill="1" applyAlignment="1">
      <alignment horizontal="center" vertical="center" wrapText="1"/>
    </xf>
    <xf numFmtId="0" fontId="2" fillId="15" borderId="0" xfId="0" applyFont="1" applyFill="1" applyAlignment="1">
      <alignment horizontal="center" vertical="center" wrapText="1"/>
    </xf>
    <xf numFmtId="168" fontId="0" fillId="2" borderId="1" xfId="0" applyNumberForma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0" fontId="0" fillId="19" borderId="1" xfId="0" applyFill="1" applyBorder="1"/>
    <xf numFmtId="0" fontId="0" fillId="2" borderId="0" xfId="0" applyFill="1" applyAlignment="1">
      <alignment horizontal="left"/>
    </xf>
    <xf numFmtId="0" fontId="11" fillId="6" borderId="1" xfId="0" applyFont="1" applyFill="1" applyBorder="1"/>
    <xf numFmtId="2" fontId="16" fillId="2" borderId="0" xfId="0" applyNumberFormat="1" applyFont="1" applyFill="1" applyAlignment="1">
      <alignment wrapText="1"/>
    </xf>
    <xf numFmtId="0" fontId="16" fillId="2" borderId="1" xfId="0" applyFont="1" applyFill="1" applyBorder="1"/>
    <xf numFmtId="0" fontId="5" fillId="15" borderId="4" xfId="0" applyFont="1" applyFill="1" applyBorder="1"/>
    <xf numFmtId="0" fontId="0" fillId="0" borderId="0" xfId="0" applyAlignment="1">
      <alignment horizontal="center" wrapText="1"/>
    </xf>
    <xf numFmtId="0" fontId="8" fillId="6" borderId="9" xfId="0" applyFont="1" applyFill="1" applyBorder="1"/>
    <xf numFmtId="0" fontId="0" fillId="0" borderId="9" xfId="0" applyBorder="1" applyAlignment="1">
      <alignment horizontal="center"/>
    </xf>
    <xf numFmtId="0" fontId="0" fillId="6" borderId="0" xfId="0" applyFill="1"/>
    <xf numFmtId="0" fontId="5" fillId="4" borderId="9" xfId="0" applyFont="1" applyFill="1" applyBorder="1" applyAlignment="1">
      <alignment horizontal="center"/>
    </xf>
    <xf numFmtId="0" fontId="0" fillId="3" borderId="1" xfId="0" applyFill="1" applyBorder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0" fillId="3" borderId="9" xfId="0" applyFill="1" applyBorder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167" fontId="0" fillId="0" borderId="0" xfId="0" applyNumberFormat="1"/>
    <xf numFmtId="0" fontId="0" fillId="0" borderId="0" xfId="0" pivotButton="1"/>
    <xf numFmtId="0" fontId="16" fillId="0" borderId="0" xfId="0" applyFont="1" applyAlignment="1">
      <alignment horizontal="left"/>
    </xf>
    <xf numFmtId="14" fontId="16" fillId="0" borderId="0" xfId="0" applyNumberFormat="1" applyFont="1"/>
    <xf numFmtId="167" fontId="16" fillId="0" borderId="0" xfId="0" applyNumberFormat="1" applyFont="1"/>
    <xf numFmtId="0" fontId="0" fillId="20" borderId="1" xfId="0" applyFill="1" applyBorder="1"/>
    <xf numFmtId="0" fontId="0" fillId="21" borderId="1" xfId="0" applyFill="1" applyBorder="1"/>
    <xf numFmtId="0" fontId="22" fillId="0" borderId="0" xfId="0" applyFont="1" applyAlignment="1">
      <alignment horizontal="left"/>
    </xf>
    <xf numFmtId="14" fontId="22" fillId="0" borderId="0" xfId="0" applyNumberFormat="1" applyFont="1"/>
    <xf numFmtId="167" fontId="22" fillId="0" borderId="0" xfId="0" applyNumberFormat="1" applyFont="1"/>
    <xf numFmtId="0" fontId="1" fillId="7" borderId="9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 wrapText="1"/>
    </xf>
    <xf numFmtId="0" fontId="1" fillId="12" borderId="10" xfId="0" applyFont="1" applyFill="1" applyBorder="1" applyAlignment="1">
      <alignment horizontal="center" wrapText="1"/>
    </xf>
    <xf numFmtId="0" fontId="1" fillId="12" borderId="11" xfId="0" applyFont="1" applyFill="1" applyBorder="1" applyAlignment="1">
      <alignment horizontal="center" wrapText="1"/>
    </xf>
    <xf numFmtId="0" fontId="1" fillId="9" borderId="9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14" fontId="0" fillId="2" borderId="0" xfId="0" applyNumberFormat="1" applyFill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17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20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4" fontId="0" fillId="2" borderId="0" xfId="0" applyNumberFormat="1" applyFill="1" applyAlignment="1">
      <alignment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1" fillId="3" borderId="9" xfId="0" applyFont="1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0" fillId="5" borderId="1" xfId="0" applyFont="1" applyFill="1" applyBorder="1" applyAlignment="1">
      <alignment horizontal="center" vertical="center" wrapText="1"/>
    </xf>
    <xf numFmtId="14" fontId="0" fillId="2" borderId="0" xfId="0" applyNumberFormat="1" applyFill="1" applyAlignment="1">
      <alignment horizont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0" borderId="0" xfId="0" applyAlignment="1">
      <alignment vertical="top"/>
    </xf>
    <xf numFmtId="0" fontId="0" fillId="2" borderId="0" xfId="0" applyFill="1" applyAlignment="1">
      <alignment vertical="center" wrapText="1"/>
    </xf>
    <xf numFmtId="0" fontId="0" fillId="0" borderId="0" xfId="0"/>
  </cellXfs>
  <cellStyles count="1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/>
    <cellStyle name="Normal" xfId="0" builtinId="0"/>
  </cellStyles>
  <dxfs count="32"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9" formatCode="dd/mm/yyyy"/>
    </dxf>
    <dxf>
      <numFmt numFmtId="167" formatCode="&quot;£&quot;#,##0.00"/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9" formatCode="dd/mm/yyyy"/>
    </dxf>
    <dxf>
      <numFmt numFmtId="167" formatCode="&quot;£&quot;#,##0.00"/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FC00"/>
      <color rgb="FFEBEBEB"/>
      <color rgb="FFFFD579"/>
      <color rgb="FFFEFF00"/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Users/Mike/Downloads/Slate%20Report-177.csv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053.876143518515" createdVersion="8" refreshedVersion="8" minRefreshableVersion="3" recordCount="73" xr:uid="{F5C37E45-CB21-6640-BB7A-E458B4121B31}">
  <cacheSource type="worksheet">
    <worksheetSource ref="C1:F74" sheet="Slate Report-177" r:id="rId2"/>
  </cacheSource>
  <cacheFields count="4">
    <cacheField name="Player" numFmtId="0">
      <sharedItems count="30">
        <s v="Dulanie Richards"/>
        <s v="Josh Fitzgerald-Smith"/>
        <s v="Henry Bull"/>
        <s v="Daniel Gavrila"/>
        <s v="Alex Gladkow"/>
        <s v="Lewis Riches"/>
        <s v="Samuel Singer Ripley"/>
        <s v="Craig Burrowes-Cosgrove"/>
        <s v="George Brobbey"/>
        <s v="Sam Pritchard"/>
        <s v="Glenn Pitman"/>
        <s v="Jamie Cross"/>
        <s v="Neal Davison"/>
        <s v="Ricardo Iglesias"/>
        <s v="Lee Lenihan"/>
        <s v="Will Agbo"/>
        <s v="Nixon Pineda Garcia"/>
        <s v="Chaz Martin"/>
        <s v="Aaron Byrne"/>
        <s v="Tom Best"/>
        <s v="James Barnett"/>
        <s v="Sam Harris"/>
        <s v="Oliver Grant"/>
        <s v="Simon (Lofty) White"/>
        <s v="Simon Clapperton"/>
        <s v="Mark Chappell"/>
        <s v="Paul Welch"/>
        <s v="Dwayne Bedford"/>
        <s v="Rhys George"/>
        <s v="Thomas Blackett"/>
      </sharedItems>
    </cacheField>
    <cacheField name="Event" numFmtId="0">
      <sharedItems count="38">
        <s v="4s vs city London "/>
        <s v="1s away v Old Lyonians"/>
        <s v="2s Away vs Old Parmiterians"/>
        <s v="2s vs Poly 4"/>
        <s v="1s away v Wilberforce Wanderers"/>
        <s v="5s v Old Meadonians"/>
        <s v="5s away v Actonians"/>
        <s v="2s vs Old Parmetarians "/>
        <s v="4s vs old wils "/>
        <s v="Membership 22/23 - instalment 2 (due 15/12/22)"/>
        <s v="Home v IBIS"/>
        <s v="3s v Polytechnic "/>
        <s v="Membership Fee 22/23"/>
        <s v="5s Home v Bank of England 4th"/>
        <s v="5s v Bank 4s "/>
        <s v="5s vs Alleyn OB 5s "/>
        <s v="1s away v CEV"/>
        <s v="1s home v AFC Oldsmiths"/>
        <s v="City of London "/>
        <s v="1s home v South Bank"/>
        <s v="Yellow cards"/>
        <s v="5s vs Poly away"/>
        <s v="1s v Wilberforce Wanderers"/>
        <s v="3s v Old Wilsonians "/>
        <s v="5s Away vs Old blues "/>
        <s v="1s away v Cambridge Heath"/>
        <s v="Clappers covering £20 of JFS debt - 2nd attempt "/>
        <s v="South bank "/>
        <s v="Social / Vets membership"/>
        <s v="2s vs Polytechnic 3s"/>
        <s v="4s vs south bank"/>
        <s v="1s v Ibis"/>
        <s v="2s vs EBOG (H)"/>
        <s v="4s vs old wimbo"/>
        <s v="2s vs Actonians"/>
        <s v="4s vs civil"/>
        <s v="1s home v Weirside"/>
        <s v="1s home v Richmond"/>
      </sharedItems>
    </cacheField>
    <cacheField name="Event date" numFmtId="14">
      <sharedItems containsSemiMixedTypes="0" containsNonDate="0" containsDate="1" containsString="0" minDate="2022-07-20T00:00:00" maxDate="2023-04-30T00:00:00"/>
    </cacheField>
    <cacheField name="Fee" numFmtId="165">
      <sharedItems containsSemiMixedTypes="0" containsString="0" containsNumber="1" minValue="3" maxValue="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">
  <r>
    <x v="0"/>
    <x v="0"/>
    <d v="2023-03-18T00:00:00"/>
    <n v="10"/>
  </r>
  <r>
    <x v="1"/>
    <x v="1"/>
    <d v="2023-02-18T00:00:00"/>
    <n v="10"/>
  </r>
  <r>
    <x v="2"/>
    <x v="1"/>
    <d v="2023-02-18T00:00:00"/>
    <n v="10"/>
  </r>
  <r>
    <x v="3"/>
    <x v="0"/>
    <d v="2023-03-18T00:00:00"/>
    <n v="10"/>
  </r>
  <r>
    <x v="4"/>
    <x v="2"/>
    <d v="2023-03-25T00:00:00"/>
    <n v="10"/>
  </r>
  <r>
    <x v="5"/>
    <x v="0"/>
    <d v="2023-03-18T00:00:00"/>
    <n v="10"/>
  </r>
  <r>
    <x v="6"/>
    <x v="3"/>
    <d v="2023-03-28T00:00:00"/>
    <n v="10"/>
  </r>
  <r>
    <x v="7"/>
    <x v="3"/>
    <d v="2023-03-28T00:00:00"/>
    <n v="5"/>
  </r>
  <r>
    <x v="8"/>
    <x v="4"/>
    <d v="2023-03-25T00:00:00"/>
    <n v="5"/>
  </r>
  <r>
    <x v="9"/>
    <x v="4"/>
    <d v="2023-03-25T00:00:00"/>
    <n v="5"/>
  </r>
  <r>
    <x v="10"/>
    <x v="3"/>
    <d v="2023-03-28T00:00:00"/>
    <n v="7"/>
  </r>
  <r>
    <x v="11"/>
    <x v="4"/>
    <d v="2023-03-25T00:00:00"/>
    <n v="10"/>
  </r>
  <r>
    <x v="2"/>
    <x v="4"/>
    <d v="2023-03-25T00:00:00"/>
    <n v="5"/>
  </r>
  <r>
    <x v="12"/>
    <x v="5"/>
    <d v="2023-04-08T00:00:00"/>
    <n v="10"/>
  </r>
  <r>
    <x v="13"/>
    <x v="5"/>
    <d v="2023-04-08T00:00:00"/>
    <n v="7.5"/>
  </r>
  <r>
    <x v="12"/>
    <x v="6"/>
    <d v="2023-04-15T00:00:00"/>
    <n v="10"/>
  </r>
  <r>
    <x v="4"/>
    <x v="7"/>
    <d v="2023-04-18T00:00:00"/>
    <n v="5"/>
  </r>
  <r>
    <x v="3"/>
    <x v="8"/>
    <d v="2023-04-15T00:00:00"/>
    <n v="10"/>
  </r>
  <r>
    <x v="14"/>
    <x v="8"/>
    <d v="2023-04-15T00:00:00"/>
    <n v="10"/>
  </r>
  <r>
    <x v="5"/>
    <x v="8"/>
    <d v="2023-04-15T00:00:00"/>
    <n v="10"/>
  </r>
  <r>
    <x v="10"/>
    <x v="9"/>
    <d v="2022-12-15T00:00:00"/>
    <n v="37.5"/>
  </r>
  <r>
    <x v="15"/>
    <x v="10"/>
    <d v="2022-10-29T00:00:00"/>
    <n v="10"/>
  </r>
  <r>
    <x v="6"/>
    <x v="11"/>
    <d v="2023-04-22T00:00:00"/>
    <n v="10"/>
  </r>
  <r>
    <x v="2"/>
    <x v="12"/>
    <d v="2022-07-20T00:00:00"/>
    <n v="75"/>
  </r>
  <r>
    <x v="12"/>
    <x v="13"/>
    <d v="2023-04-22T00:00:00"/>
    <n v="10"/>
  </r>
  <r>
    <x v="13"/>
    <x v="13"/>
    <d v="2023-04-22T00:00:00"/>
    <n v="7.5"/>
  </r>
  <r>
    <x v="16"/>
    <x v="14"/>
    <d v="2022-11-12T00:00:00"/>
    <n v="10"/>
  </r>
  <r>
    <x v="16"/>
    <x v="15"/>
    <d v="2022-11-05T00:00:00"/>
    <n v="10"/>
  </r>
  <r>
    <x v="15"/>
    <x v="16"/>
    <d v="2022-11-05T00:00:00"/>
    <n v="10"/>
  </r>
  <r>
    <x v="15"/>
    <x v="17"/>
    <d v="2023-04-22T00:00:00"/>
    <n v="10"/>
  </r>
  <r>
    <x v="17"/>
    <x v="17"/>
    <d v="2023-04-22T00:00:00"/>
    <n v="10"/>
  </r>
  <r>
    <x v="1"/>
    <x v="17"/>
    <d v="2023-04-22T00:00:00"/>
    <n v="10"/>
  </r>
  <r>
    <x v="18"/>
    <x v="18"/>
    <d v="2023-04-22T00:00:00"/>
    <n v="10"/>
  </r>
  <r>
    <x v="19"/>
    <x v="19"/>
    <d v="2022-11-19T00:00:00"/>
    <n v="10"/>
  </r>
  <r>
    <x v="15"/>
    <x v="19"/>
    <d v="2022-11-19T00:00:00"/>
    <n v="10"/>
  </r>
  <r>
    <x v="20"/>
    <x v="20"/>
    <d v="2023-04-15T00:00:00"/>
    <n v="14"/>
  </r>
  <r>
    <x v="16"/>
    <x v="21"/>
    <d v="2022-11-19T00:00:00"/>
    <n v="10"/>
  </r>
  <r>
    <x v="20"/>
    <x v="7"/>
    <d v="2023-04-18T00:00:00"/>
    <n v="5"/>
  </r>
  <r>
    <x v="15"/>
    <x v="1"/>
    <d v="2022-11-26T00:00:00"/>
    <n v="10"/>
  </r>
  <r>
    <x v="19"/>
    <x v="22"/>
    <d v="2022-12-03T00:00:00"/>
    <n v="10"/>
  </r>
  <r>
    <x v="15"/>
    <x v="22"/>
    <d v="2022-12-03T00:00:00"/>
    <n v="10"/>
  </r>
  <r>
    <x v="6"/>
    <x v="23"/>
    <d v="2023-04-29T00:00:00"/>
    <n v="10"/>
  </r>
  <r>
    <x v="21"/>
    <x v="23"/>
    <d v="2023-04-29T00:00:00"/>
    <n v="7"/>
  </r>
  <r>
    <x v="22"/>
    <x v="24"/>
    <d v="2023-04-29T00:00:00"/>
    <n v="10"/>
  </r>
  <r>
    <x v="23"/>
    <x v="13"/>
    <d v="2023-04-22T00:00:00"/>
    <n v="10"/>
  </r>
  <r>
    <x v="15"/>
    <x v="25"/>
    <d v="2023-01-07T00:00:00"/>
    <n v="10"/>
  </r>
  <r>
    <x v="24"/>
    <x v="26"/>
    <d v="2023-01-09T00:00:00"/>
    <n v="20"/>
  </r>
  <r>
    <x v="18"/>
    <x v="27"/>
    <d v="2023-04-29T00:00:00"/>
    <n v="10"/>
  </r>
  <r>
    <x v="3"/>
    <x v="27"/>
    <d v="2023-04-29T00:00:00"/>
    <n v="10"/>
  </r>
  <r>
    <x v="3"/>
    <x v="18"/>
    <d v="2023-04-22T00:00:00"/>
    <n v="10"/>
  </r>
  <r>
    <x v="25"/>
    <x v="28"/>
    <d v="2022-08-22T00:00:00"/>
    <n v="20"/>
  </r>
  <r>
    <x v="26"/>
    <x v="28"/>
    <d v="2022-08-22T00:00:00"/>
    <n v="20"/>
  </r>
  <r>
    <x v="23"/>
    <x v="23"/>
    <d v="2023-04-29T00:00:00"/>
    <n v="8"/>
  </r>
  <r>
    <x v="20"/>
    <x v="27"/>
    <d v="2023-04-29T00:00:00"/>
    <n v="5"/>
  </r>
  <r>
    <x v="27"/>
    <x v="27"/>
    <d v="2023-04-29T00:00:00"/>
    <n v="10"/>
  </r>
  <r>
    <x v="10"/>
    <x v="29"/>
    <d v="2023-02-18T00:00:00"/>
    <n v="10"/>
  </r>
  <r>
    <x v="7"/>
    <x v="11"/>
    <d v="2023-02-18T00:00:00"/>
    <n v="3"/>
  </r>
  <r>
    <x v="13"/>
    <x v="24"/>
    <d v="2023-04-29T00:00:00"/>
    <n v="10"/>
  </r>
  <r>
    <x v="0"/>
    <x v="30"/>
    <d v="2023-02-18T00:00:00"/>
    <n v="10"/>
  </r>
  <r>
    <x v="28"/>
    <x v="31"/>
    <d v="2023-02-25T00:00:00"/>
    <n v="9"/>
  </r>
  <r>
    <x v="2"/>
    <x v="31"/>
    <d v="2023-02-25T00:00:00"/>
    <n v="3"/>
  </r>
  <r>
    <x v="10"/>
    <x v="32"/>
    <d v="2023-02-28T00:00:00"/>
    <n v="10"/>
  </r>
  <r>
    <x v="0"/>
    <x v="33"/>
    <d v="2023-02-25T00:00:00"/>
    <n v="10"/>
  </r>
  <r>
    <x v="10"/>
    <x v="34"/>
    <d v="2023-03-07T00:00:00"/>
    <n v="10"/>
  </r>
  <r>
    <x v="7"/>
    <x v="34"/>
    <d v="2023-03-07T00:00:00"/>
    <n v="5"/>
  </r>
  <r>
    <x v="0"/>
    <x v="35"/>
    <d v="2023-03-04T00:00:00"/>
    <n v="10"/>
  </r>
  <r>
    <x v="5"/>
    <x v="35"/>
    <d v="2023-03-04T00:00:00"/>
    <n v="10"/>
  </r>
  <r>
    <x v="15"/>
    <x v="36"/>
    <d v="2023-03-04T00:00:00"/>
    <n v="10"/>
  </r>
  <r>
    <x v="29"/>
    <x v="37"/>
    <d v="2023-03-11T00:00:00"/>
    <n v="10"/>
  </r>
  <r>
    <x v="29"/>
    <x v="36"/>
    <d v="2023-03-04T00:00:00"/>
    <n v="10"/>
  </r>
  <r>
    <x v="29"/>
    <x v="1"/>
    <d v="2023-02-18T00:00:00"/>
    <n v="10"/>
  </r>
  <r>
    <x v="10"/>
    <x v="37"/>
    <d v="2023-03-11T00:00:00"/>
    <n v="10"/>
  </r>
  <r>
    <x v="2"/>
    <x v="36"/>
    <d v="2023-03-04T00:00:00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7E4434-25DA-0444-AEA6-63C1159DE8C6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Player">
  <location ref="N4:P35" firstHeaderRow="0" firstDataRow="1" firstDataCol="1"/>
  <pivotFields count="4">
    <pivotField axis="axisRow" showAll="0" sortType="descending">
      <items count="31">
        <item sd="0" x="18"/>
        <item sd="0" x="4"/>
        <item sd="0" x="17"/>
        <item sd="0" x="7"/>
        <item sd="0" x="3"/>
        <item sd="0" x="0"/>
        <item sd="0" x="27"/>
        <item sd="0" x="8"/>
        <item sd="0" x="10"/>
        <item sd="0" x="2"/>
        <item sd="0" x="20"/>
        <item sd="0" x="11"/>
        <item sd="0" x="1"/>
        <item sd="0" x="14"/>
        <item sd="0" x="5"/>
        <item sd="0" x="25"/>
        <item sd="0" x="12"/>
        <item sd="0" x="16"/>
        <item sd="0" x="22"/>
        <item sd="0" x="26"/>
        <item sd="0" x="28"/>
        <item sd="0" x="13"/>
        <item sd="0" x="21"/>
        <item sd="0" x="9"/>
        <item sd="0" x="6"/>
        <item sd="0" x="23"/>
        <item sd="0" x="24"/>
        <item sd="0" x="29"/>
        <item sd="0" x="19"/>
        <item sd="0" x="15"/>
        <item t="default" sd="0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showAll="0">
      <items count="39">
        <item x="25"/>
        <item x="16"/>
        <item x="1"/>
        <item x="4"/>
        <item x="17"/>
        <item x="37"/>
        <item x="19"/>
        <item x="36"/>
        <item x="31"/>
        <item x="22"/>
        <item x="2"/>
        <item x="34"/>
        <item x="32"/>
        <item x="7"/>
        <item x="3"/>
        <item x="29"/>
        <item x="23"/>
        <item x="11"/>
        <item x="0"/>
        <item x="35"/>
        <item x="8"/>
        <item x="33"/>
        <item x="30"/>
        <item x="6"/>
        <item x="24"/>
        <item x="13"/>
        <item x="14"/>
        <item x="5"/>
        <item x="15"/>
        <item x="21"/>
        <item x="18"/>
        <item x="26"/>
        <item x="10"/>
        <item x="9"/>
        <item x="12"/>
        <item x="28"/>
        <item x="27"/>
        <item x="20"/>
        <item t="default"/>
      </items>
    </pivotField>
    <pivotField dataField="1" numFmtId="14" showAll="0"/>
    <pivotField dataField="1" numFmtId="165" showAll="0"/>
  </pivotFields>
  <rowFields count="2">
    <field x="0"/>
    <field x="1"/>
  </rowFields>
  <rowItems count="31">
    <i>
      <x v="9"/>
    </i>
    <i>
      <x v="8"/>
    </i>
    <i>
      <x v="29"/>
    </i>
    <i>
      <x v="4"/>
    </i>
    <i>
      <x v="5"/>
    </i>
    <i>
      <x v="27"/>
    </i>
    <i>
      <x v="24"/>
    </i>
    <i>
      <x v="17"/>
    </i>
    <i>
      <x v="16"/>
    </i>
    <i>
      <x v="14"/>
    </i>
    <i>
      <x v="21"/>
    </i>
    <i>
      <x v="10"/>
    </i>
    <i>
      <x v="28"/>
    </i>
    <i>
      <x v="12"/>
    </i>
    <i>
      <x v="26"/>
    </i>
    <i>
      <x/>
    </i>
    <i>
      <x v="15"/>
    </i>
    <i>
      <x v="19"/>
    </i>
    <i>
      <x v="25"/>
    </i>
    <i>
      <x v="1"/>
    </i>
    <i>
      <x v="3"/>
    </i>
    <i>
      <x v="13"/>
    </i>
    <i>
      <x v="2"/>
    </i>
    <i>
      <x v="6"/>
    </i>
    <i>
      <x v="11"/>
    </i>
    <i>
      <x v="18"/>
    </i>
    <i>
      <x v="20"/>
    </i>
    <i>
      <x v="22"/>
    </i>
    <i>
      <x v="7"/>
    </i>
    <i>
      <x v="23"/>
    </i>
    <i t="grand">
      <x/>
    </i>
  </rowItems>
  <colFields count="1">
    <field x="-2"/>
  </colFields>
  <colItems count="2">
    <i>
      <x/>
    </i>
    <i i="1">
      <x v="1"/>
    </i>
  </colItems>
  <dataFields count="2">
    <dataField name="Date of oldest debt" fld="2" subtotal="min" baseField="0" baseItem="0" numFmtId="14"/>
    <dataField name="Sum of Fee" fld="3" baseField="0" baseItem="0" numFmtId="167"/>
  </dataFields>
  <formats count="11">
    <format dxfId="1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8">
      <pivotArea dataOnly="0" fieldPosition="0">
        <references count="1">
          <reference field="0" count="1">
            <x v="9"/>
          </reference>
        </references>
      </pivotArea>
    </format>
    <format dxfId="7">
      <pivotArea collapsedLevelsAreSubtotals="1" fieldPosition="0">
        <references count="1">
          <reference field="0" count="1">
            <x v="8"/>
          </reference>
        </references>
      </pivotArea>
    </format>
    <format dxfId="6">
      <pivotArea collapsedLevelsAreSubtotals="1" fieldPosition="0">
        <references count="1">
          <reference field="0" count="1">
            <x v="29"/>
          </reference>
        </references>
      </pivotArea>
    </format>
    <format dxfId="5">
      <pivotArea dataOnly="0" labelOnly="1" fieldPosition="0">
        <references count="1">
          <reference field="0" count="2">
            <x v="8"/>
            <x v="29"/>
          </reference>
        </references>
      </pivotArea>
    </format>
    <format dxfId="4">
      <pivotArea dataOnly="0" fieldPosition="0">
        <references count="1">
          <reference field="0" count="1">
            <x v="4"/>
          </reference>
        </references>
      </pivotArea>
    </format>
    <format dxfId="3">
      <pivotArea collapsedLevelsAreSubtotals="1" fieldPosition="0">
        <references count="1">
          <reference field="0" count="1">
            <x v="4"/>
          </reference>
        </references>
      </pivotArea>
    </format>
    <format dxfId="2">
      <pivotArea dataOnly="0" labelOnly="1" fieldPosition="0">
        <references count="1">
          <reference field="0" count="1">
            <x v="4"/>
          </reference>
        </references>
      </pivotArea>
    </format>
    <format dxfId="1">
      <pivotArea collapsedLevelsAreSubtotals="1" fieldPosition="0">
        <references count="1">
          <reference field="0" count="1">
            <x v="5"/>
          </reference>
        </references>
      </pivotArea>
    </format>
    <format dxfId="0">
      <pivotArea dataOnly="0" labelOnly="1" fieldPosition="0">
        <references count="1">
          <reference field="0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93A118-ABDB-3542-8467-97505B76AC87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Player">
  <location ref="B4:D35" firstHeaderRow="0" firstDataRow="1" firstDataCol="1"/>
  <pivotFields count="4">
    <pivotField axis="axisRow" showAll="0" sortType="descending">
      <items count="31">
        <item sd="0" x="18"/>
        <item sd="0" x="4"/>
        <item sd="0" x="17"/>
        <item sd="0" x="7"/>
        <item sd="0" x="3"/>
        <item sd="0" x="0"/>
        <item sd="0" x="27"/>
        <item sd="0" x="8"/>
        <item sd="0" x="10"/>
        <item sd="0" x="2"/>
        <item sd="0" x="20"/>
        <item sd="0" x="11"/>
        <item sd="0" x="1"/>
        <item sd="0" x="14"/>
        <item sd="0" x="5"/>
        <item sd="0" x="25"/>
        <item sd="0" x="12"/>
        <item sd="0" x="16"/>
        <item sd="0" x="22"/>
        <item sd="0" x="26"/>
        <item sd="0" x="28"/>
        <item sd="0" x="13"/>
        <item sd="0" x="21"/>
        <item sd="0" x="9"/>
        <item sd="0" x="6"/>
        <item sd="0" x="23"/>
        <item sd="0" x="24"/>
        <item sd="0" x="29"/>
        <item sd="0" x="19"/>
        <item sd="0" x="15"/>
        <item t="default" sd="0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showAll="0">
      <items count="39">
        <item x="25"/>
        <item x="16"/>
        <item x="1"/>
        <item x="4"/>
        <item x="17"/>
        <item x="37"/>
        <item x="19"/>
        <item x="36"/>
        <item x="31"/>
        <item x="22"/>
        <item x="2"/>
        <item x="34"/>
        <item x="32"/>
        <item x="7"/>
        <item x="3"/>
        <item x="29"/>
        <item x="23"/>
        <item x="11"/>
        <item x="0"/>
        <item x="35"/>
        <item x="8"/>
        <item x="33"/>
        <item x="30"/>
        <item x="6"/>
        <item x="24"/>
        <item x="13"/>
        <item x="14"/>
        <item x="5"/>
        <item x="15"/>
        <item x="21"/>
        <item x="18"/>
        <item x="26"/>
        <item x="10"/>
        <item x="9"/>
        <item x="12"/>
        <item x="28"/>
        <item x="27"/>
        <item x="20"/>
        <item t="default"/>
      </items>
    </pivotField>
    <pivotField dataField="1" numFmtId="14" showAll="0"/>
    <pivotField dataField="1" numFmtId="165" showAll="0"/>
  </pivotFields>
  <rowFields count="2">
    <field x="0"/>
    <field x="1"/>
  </rowFields>
  <rowItems count="31">
    <i>
      <x v="9"/>
    </i>
    <i>
      <x v="8"/>
    </i>
    <i>
      <x v="29"/>
    </i>
    <i>
      <x v="4"/>
    </i>
    <i>
      <x v="5"/>
    </i>
    <i>
      <x v="27"/>
    </i>
    <i>
      <x v="24"/>
    </i>
    <i>
      <x v="17"/>
    </i>
    <i>
      <x v="16"/>
    </i>
    <i>
      <x v="14"/>
    </i>
    <i>
      <x v="21"/>
    </i>
    <i>
      <x v="10"/>
    </i>
    <i>
      <x v="28"/>
    </i>
    <i>
      <x v="12"/>
    </i>
    <i>
      <x v="26"/>
    </i>
    <i>
      <x/>
    </i>
    <i>
      <x v="15"/>
    </i>
    <i>
      <x v="19"/>
    </i>
    <i>
      <x v="25"/>
    </i>
    <i>
      <x v="1"/>
    </i>
    <i>
      <x v="3"/>
    </i>
    <i>
      <x v="13"/>
    </i>
    <i>
      <x v="2"/>
    </i>
    <i>
      <x v="6"/>
    </i>
    <i>
      <x v="11"/>
    </i>
    <i>
      <x v="18"/>
    </i>
    <i>
      <x v="20"/>
    </i>
    <i>
      <x v="22"/>
    </i>
    <i>
      <x v="7"/>
    </i>
    <i>
      <x v="23"/>
    </i>
    <i t="grand">
      <x/>
    </i>
  </rowItems>
  <colFields count="1">
    <field x="-2"/>
  </colFields>
  <colItems count="2">
    <i>
      <x/>
    </i>
    <i i="1">
      <x v="1"/>
    </i>
  </colItems>
  <dataFields count="2">
    <dataField name="Date of oldest debt" fld="2" subtotal="min" baseField="0" baseItem="0" numFmtId="14"/>
    <dataField name="Sum of Fee" fld="3" baseField="0" baseItem="0" numFmtId="167"/>
  </dataFields>
  <formats count="11">
    <format dxfId="2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9">
      <pivotArea dataOnly="0" fieldPosition="0">
        <references count="1">
          <reference field="0" count="1">
            <x v="9"/>
          </reference>
        </references>
      </pivotArea>
    </format>
    <format dxfId="18">
      <pivotArea collapsedLevelsAreSubtotals="1" fieldPosition="0">
        <references count="1">
          <reference field="0" count="1">
            <x v="8"/>
          </reference>
        </references>
      </pivotArea>
    </format>
    <format dxfId="17">
      <pivotArea collapsedLevelsAreSubtotals="1" fieldPosition="0">
        <references count="1">
          <reference field="0" count="1">
            <x v="29"/>
          </reference>
        </references>
      </pivotArea>
    </format>
    <format dxfId="16">
      <pivotArea dataOnly="0" labelOnly="1" fieldPosition="0">
        <references count="1">
          <reference field="0" count="2">
            <x v="8"/>
            <x v="29"/>
          </reference>
        </references>
      </pivotArea>
    </format>
    <format dxfId="15">
      <pivotArea dataOnly="0" fieldPosition="0">
        <references count="1">
          <reference field="0" count="1">
            <x v="4"/>
          </reference>
        </references>
      </pivotArea>
    </format>
    <format dxfId="14">
      <pivotArea collapsedLevelsAreSubtotals="1" fieldPosition="0">
        <references count="1">
          <reference field="0" count="1">
            <x v="4"/>
          </reference>
        </references>
      </pivotArea>
    </format>
    <format dxfId="13">
      <pivotArea dataOnly="0" labelOnly="1" fieldPosition="0">
        <references count="1">
          <reference field="0" count="1">
            <x v="4"/>
          </reference>
        </references>
      </pivotArea>
    </format>
    <format dxfId="12">
      <pivotArea collapsedLevelsAreSubtotals="1" fieldPosition="0">
        <references count="1">
          <reference field="0" count="1">
            <x v="5"/>
          </reference>
        </references>
      </pivotArea>
    </format>
    <format dxfId="11">
      <pivotArea dataOnly="0" labelOnly="1" fieldPosition="0">
        <references count="1">
          <reference field="0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F340"/>
  <sheetViews>
    <sheetView zoomScale="75" zoomScaleNormal="100" zoomScaleSheetLayoutView="100" workbookViewId="0">
      <pane ySplit="17" topLeftCell="A18" activePane="bottomLeft" state="frozen"/>
      <selection pane="bottomLeft" activeCell="M35" sqref="M35"/>
    </sheetView>
  </sheetViews>
  <sheetFormatPr defaultColWidth="10.875" defaultRowHeight="15.75"/>
  <cols>
    <col min="1" max="1" width="4.875" style="1" customWidth="1"/>
    <col min="2" max="2" width="27.875" style="1" customWidth="1"/>
    <col min="3" max="4" width="10.375" style="1" customWidth="1"/>
    <col min="5" max="5" width="19.625" style="1" bestFit="1" customWidth="1"/>
    <col min="6" max="6" width="10.375" style="1" customWidth="1"/>
    <col min="7" max="7" width="27.375" style="1" customWidth="1"/>
    <col min="8" max="8" width="14.5" style="1" customWidth="1"/>
    <col min="9" max="9" width="21" style="1" customWidth="1"/>
    <col min="10" max="10" width="24.5" style="1" customWidth="1"/>
    <col min="11" max="11" width="15.125" style="1" customWidth="1"/>
    <col min="12" max="12" width="6.625" style="1" customWidth="1"/>
    <col min="13" max="13" width="35" style="1" customWidth="1"/>
    <col min="14" max="14" width="4.375" style="1" customWidth="1"/>
    <col min="15" max="15" width="4.875" style="1" customWidth="1"/>
    <col min="16" max="16" width="7.5" style="1" customWidth="1"/>
    <col min="17" max="17" width="3.875" style="1" customWidth="1"/>
    <col min="18" max="18" width="9.125" style="1" customWidth="1"/>
    <col min="19" max="19" width="6.625" style="1" customWidth="1"/>
    <col min="20" max="20" width="35" style="1" customWidth="1"/>
    <col min="21" max="21" width="3.625" style="1" bestFit="1" customWidth="1"/>
    <col min="22" max="22" width="8.375" style="1" bestFit="1" customWidth="1"/>
    <col min="23" max="23" width="7.5" style="1" bestFit="1" customWidth="1"/>
    <col min="24" max="24" width="3.375" style="1" customWidth="1"/>
    <col min="25" max="25" width="8.875" style="1" customWidth="1"/>
    <col min="26" max="26" width="10.875" style="1"/>
    <col min="27" max="27" width="35" style="1" bestFit="1" customWidth="1"/>
    <col min="28" max="29" width="4.875" style="1" bestFit="1" customWidth="1"/>
    <col min="30" max="30" width="7.5" style="1" bestFit="1" customWidth="1"/>
    <col min="31" max="31" width="3.875" style="1" customWidth="1"/>
    <col min="32" max="32" width="7.5" style="1" bestFit="1" customWidth="1"/>
    <col min="33" max="33" width="5.625" style="1" customWidth="1"/>
    <col min="34" max="34" width="3.625" style="1" bestFit="1" customWidth="1"/>
    <col min="35" max="35" width="16.125" style="1" bestFit="1" customWidth="1"/>
    <col min="36" max="36" width="10" style="1" bestFit="1" customWidth="1"/>
    <col min="37" max="37" width="6.375" style="1" bestFit="1" customWidth="1"/>
    <col min="38" max="38" width="12.625" style="1" bestFit="1" customWidth="1"/>
    <col min="39" max="39" width="4.625" style="1" bestFit="1" customWidth="1"/>
    <col min="40" max="40" width="12.625" style="1" bestFit="1" customWidth="1"/>
    <col min="41" max="41" width="6.125" style="1" customWidth="1"/>
    <col min="42" max="42" width="10.875" style="1"/>
    <col min="43" max="43" width="6" style="1" customWidth="1"/>
    <col min="44" max="44" width="19.625" style="1" customWidth="1"/>
    <col min="45" max="45" width="12.375" style="1" customWidth="1"/>
    <col min="46" max="46" width="6.125" style="1" customWidth="1"/>
    <col min="47" max="16384" width="10.875" style="1"/>
  </cols>
  <sheetData>
    <row r="2" spans="1:32" ht="26.25">
      <c r="G2" s="26" t="s">
        <v>137</v>
      </c>
    </row>
    <row r="3" spans="1:32">
      <c r="M3" s="1" t="s">
        <v>151</v>
      </c>
      <c r="T3" s="1" t="s">
        <v>152</v>
      </c>
      <c r="AA3" s="1" t="s">
        <v>153</v>
      </c>
    </row>
    <row r="4" spans="1:32">
      <c r="B4" s="118" t="s">
        <v>193</v>
      </c>
      <c r="C4" s="119"/>
      <c r="D4" s="119"/>
      <c r="E4" s="119"/>
      <c r="F4" s="88"/>
      <c r="O4" s="111" t="s">
        <v>112</v>
      </c>
      <c r="P4" s="112"/>
      <c r="Q4" s="112"/>
      <c r="R4" s="113"/>
      <c r="V4" s="111" t="s">
        <v>112</v>
      </c>
      <c r="W4" s="112"/>
      <c r="X4" s="112"/>
      <c r="Y4" s="113"/>
      <c r="AC4" s="111" t="s">
        <v>112</v>
      </c>
      <c r="AD4" s="112"/>
      <c r="AE4" s="112"/>
      <c r="AF4" s="113"/>
    </row>
    <row r="5" spans="1:32" ht="15.95" customHeight="1">
      <c r="B5" s="8"/>
      <c r="C5" s="8"/>
      <c r="D5" s="8"/>
      <c r="E5" s="8"/>
      <c r="F5" s="8"/>
      <c r="G5" s="8"/>
      <c r="M5" s="111" t="s">
        <v>155</v>
      </c>
      <c r="N5" s="113"/>
      <c r="O5" s="114" t="s">
        <v>82</v>
      </c>
      <c r="P5" s="115"/>
      <c r="Q5" s="109" t="s">
        <v>113</v>
      </c>
      <c r="R5" s="110"/>
      <c r="T5" s="111" t="s">
        <v>155</v>
      </c>
      <c r="U5" s="113"/>
      <c r="V5" s="114" t="s">
        <v>82</v>
      </c>
      <c r="W5" s="115"/>
      <c r="X5" s="109" t="s">
        <v>113</v>
      </c>
      <c r="Y5" s="110"/>
      <c r="AA5" s="111" t="s">
        <v>155</v>
      </c>
      <c r="AB5" s="113"/>
      <c r="AC5" s="114" t="s">
        <v>82</v>
      </c>
      <c r="AD5" s="115"/>
      <c r="AE5" s="109" t="s">
        <v>113</v>
      </c>
      <c r="AF5" s="110"/>
    </row>
    <row r="6" spans="1:32" ht="15.95" customHeight="1">
      <c r="B6" s="5" t="s">
        <v>190</v>
      </c>
      <c r="C6" s="5" t="s">
        <v>188</v>
      </c>
      <c r="D6" s="5" t="s">
        <v>189</v>
      </c>
      <c r="E6" s="5" t="s">
        <v>17</v>
      </c>
      <c r="F6" s="8"/>
      <c r="M6" s="46" t="s">
        <v>146</v>
      </c>
      <c r="N6" s="5">
        <f>COUNTIFS($I$19:$I$199, "Confirmed")</f>
        <v>124</v>
      </c>
      <c r="O6" s="5">
        <f>COUNTIFS( $I$19:$I$199, "Confirmed", $K$19:$K$199, "Signed up")</f>
        <v>122</v>
      </c>
      <c r="P6" s="20">
        <f t="shared" ref="P6:P11" si="0">O6/N6</f>
        <v>0.9838709677419355</v>
      </c>
      <c r="Q6" s="5">
        <f>COUNTIFS($I$19:$I$199, "Confirmed", $K$19:$K$199, "Invited to sign up")</f>
        <v>2</v>
      </c>
      <c r="R6" s="20">
        <f t="shared" ref="R6:R11" si="1">Q6/N6</f>
        <v>1.6129032258064516E-2</v>
      </c>
      <c r="T6" s="46" t="s">
        <v>146</v>
      </c>
      <c r="U6" s="5">
        <f>COUNTIFS(I19:I199, "Pending")</f>
        <v>3</v>
      </c>
      <c r="V6" s="5">
        <f>COUNTIFS( $I$19:$I$199, "Pending", $K$19:$K$199, "Signed up")</f>
        <v>0</v>
      </c>
      <c r="W6" s="20">
        <f t="shared" ref="W6" si="2">V6/U6</f>
        <v>0</v>
      </c>
      <c r="X6" s="5">
        <f>COUNTIFS(I19:I199, "Pending", K19:K199, "Invited to sign up")</f>
        <v>3</v>
      </c>
      <c r="Y6" s="20">
        <f t="shared" ref="Y6" si="3">X6/U6</f>
        <v>1</v>
      </c>
      <c r="AA6" s="46" t="s">
        <v>146</v>
      </c>
      <c r="AB6" s="5">
        <f t="shared" ref="AB6:AC10" si="4">N6+U6</f>
        <v>127</v>
      </c>
      <c r="AC6" s="5">
        <f t="shared" si="4"/>
        <v>122</v>
      </c>
      <c r="AD6" s="20">
        <f t="shared" ref="AD6:AD11" si="5">AC6/AB6</f>
        <v>0.96062992125984248</v>
      </c>
      <c r="AE6" s="5">
        <f t="shared" ref="AE6:AE10" si="6">Q6+X6</f>
        <v>5</v>
      </c>
      <c r="AF6" s="20">
        <f t="shared" ref="AF6:AF11" si="7">AE6/AB6</f>
        <v>3.937007874015748E-2</v>
      </c>
    </row>
    <row r="7" spans="1:32">
      <c r="B7" s="5" t="s">
        <v>143</v>
      </c>
      <c r="C7" s="5">
        <f>COUNTIFS($G$18:$G$200,"",$C$18:$C$200,B7)</f>
        <v>1</v>
      </c>
      <c r="D7" s="5">
        <f>COUNTIF($C$18:$C$200,B7)-C7</f>
        <v>1</v>
      </c>
      <c r="E7" s="5">
        <f>SUM(C7:D7)</f>
        <v>2</v>
      </c>
      <c r="F7" s="8"/>
      <c r="M7" s="23" t="s">
        <v>147</v>
      </c>
      <c r="N7" s="5">
        <f>COUNTIFS($I$19:$I$199, "Confirmed", $H$19:$H$199,"Yes")</f>
        <v>102</v>
      </c>
      <c r="O7" s="5">
        <f>COUNTIFS($H$19:$H$199, "Yes", $I$19:$I$199, "Confirmed", $K$19:$K$199, "Signed up")</f>
        <v>101</v>
      </c>
      <c r="P7" s="20">
        <f t="shared" si="0"/>
        <v>0.99019607843137258</v>
      </c>
      <c r="Q7" s="5">
        <f>COUNTIFS($H$19:$H$199, "Yes", $I$19:$I$199, "Confirmed", $K$19:$K$199, "Invited to sign up")</f>
        <v>1</v>
      </c>
      <c r="R7" s="20">
        <f t="shared" si="1"/>
        <v>9.8039215686274508E-3</v>
      </c>
      <c r="T7" s="23" t="s">
        <v>147</v>
      </c>
      <c r="U7" s="5">
        <f>COUNTIFS( $I$19:$I$199, "Pending", $H$19:$H$199, "Yes")</f>
        <v>0</v>
      </c>
      <c r="V7" s="5">
        <f>COUNTIFS( $I$19:$I$199, "Pending", $K$19:$K$199, "Signed up", $H$19:$H$199, "Yes")</f>
        <v>0</v>
      </c>
      <c r="W7" s="20" t="e">
        <f t="shared" ref="W7:W11" si="8">V7/U7</f>
        <v>#DIV/0!</v>
      </c>
      <c r="X7" s="5">
        <f>COUNTIFS( $I$19:$I$199, "Pending", $K$19:$K$199, "Invited to sign up", $H$19:$H$199, "Yes")</f>
        <v>0</v>
      </c>
      <c r="Y7" s="20" t="e">
        <f t="shared" ref="Y7:Y11" si="9">X7/U7</f>
        <v>#DIV/0!</v>
      </c>
      <c r="AA7" s="23" t="s">
        <v>147</v>
      </c>
      <c r="AB7" s="5">
        <f t="shared" si="4"/>
        <v>102</v>
      </c>
      <c r="AC7" s="5">
        <f t="shared" si="4"/>
        <v>101</v>
      </c>
      <c r="AD7" s="20">
        <f t="shared" si="5"/>
        <v>0.99019607843137258</v>
      </c>
      <c r="AE7" s="5">
        <f t="shared" si="6"/>
        <v>1</v>
      </c>
      <c r="AF7" s="20">
        <f t="shared" si="7"/>
        <v>9.8039215686274508E-3</v>
      </c>
    </row>
    <row r="8" spans="1:32">
      <c r="B8" s="5" t="s">
        <v>141</v>
      </c>
      <c r="C8" s="5">
        <f>COUNTIFS($G$18:$G$200,"",$C$18:$C$200,B8)</f>
        <v>13</v>
      </c>
      <c r="D8" s="5">
        <f>COUNTIF($C$18:$C$200,B8)-C8</f>
        <v>29</v>
      </c>
      <c r="E8" s="5">
        <f t="shared" ref="E8:E12" si="10">SUM(C8:D8)</f>
        <v>42</v>
      </c>
      <c r="F8" s="8"/>
      <c r="M8" s="24" t="s">
        <v>148</v>
      </c>
      <c r="N8" s="5">
        <f>COUNTIFS($H$19:$H$199, "Yes", $I$19:$I$199, "Confirmed",$J$19:$J$199, "Yes")</f>
        <v>95</v>
      </c>
      <c r="O8" s="5">
        <f>COUNTIFS($H$19:$H$199, "Yes",$I$19:$I$199, "Confirmed", $J$19:$J$199, "Yes", $K$19:$K$199, "Signed up")</f>
        <v>94</v>
      </c>
      <c r="P8" s="20">
        <f t="shared" si="0"/>
        <v>0.98947368421052628</v>
      </c>
      <c r="Q8" s="5">
        <f>COUNTIFS($H$19:$H$199,"Yes", $I$19:$I$199, "Confirmed", $J$19:$J$199, "Yes", $K$19:$K$199, "Invited to sign up")</f>
        <v>1</v>
      </c>
      <c r="R8" s="20">
        <f t="shared" si="1"/>
        <v>1.0526315789473684E-2</v>
      </c>
      <c r="T8" s="24" t="s">
        <v>148</v>
      </c>
      <c r="U8" s="5">
        <f>COUNTIFS($H$19:$H$199, "Yes", $I$19:$I$199, "Pending",$J$19:$J$199, "Yes")</f>
        <v>0</v>
      </c>
      <c r="V8" s="5">
        <f>COUNTIFS($H$19:$H$199, "Yes",$I$19:$I$199, "Pending", $J$19:$J$199, "Yes", $K$19:$K$199, "Signed up")</f>
        <v>0</v>
      </c>
      <c r="W8" s="20" t="e">
        <f t="shared" si="8"/>
        <v>#DIV/0!</v>
      </c>
      <c r="X8" s="5">
        <f>COUNTIFS($H$19:$H$199,"Yes", $I$19:$I$199, "Pending", $J$19:$J$199, "Yes", $K$19:$K$199, "Invited to sign up")</f>
        <v>0</v>
      </c>
      <c r="Y8" s="20" t="e">
        <f t="shared" si="9"/>
        <v>#DIV/0!</v>
      </c>
      <c r="AA8" s="24" t="s">
        <v>148</v>
      </c>
      <c r="AB8" s="5">
        <f t="shared" si="4"/>
        <v>95</v>
      </c>
      <c r="AC8" s="5">
        <f t="shared" si="4"/>
        <v>94</v>
      </c>
      <c r="AD8" s="20">
        <f t="shared" si="5"/>
        <v>0.98947368421052628</v>
      </c>
      <c r="AE8" s="5">
        <f t="shared" si="6"/>
        <v>1</v>
      </c>
      <c r="AF8" s="20">
        <f t="shared" si="7"/>
        <v>1.0526315789473684E-2</v>
      </c>
    </row>
    <row r="9" spans="1:32">
      <c r="B9" s="5" t="s">
        <v>140</v>
      </c>
      <c r="C9" s="5">
        <f>COUNTIFS($G$18:$G$200,"",$C$18:$C$200,B9)</f>
        <v>5</v>
      </c>
      <c r="D9" s="5">
        <f>COUNTIF($C$18:$C$200,B9)-C9</f>
        <v>58</v>
      </c>
      <c r="E9" s="5">
        <f t="shared" si="10"/>
        <v>63</v>
      </c>
      <c r="F9" s="8"/>
      <c r="M9" s="22" t="s">
        <v>149</v>
      </c>
      <c r="N9" s="5">
        <f>COUNTIFS($H$19:$H$199, "Yes", $I$19:$I$199, "Confirmed",$J$19:$J$199, "Partial")</f>
        <v>2</v>
      </c>
      <c r="O9" s="5">
        <f>COUNTIFS($H$19:$H$199, "Yes",$I$19:$I$199, "Confirmed", $J$19:$J$199, "Partial", $K$19:$K$199, "Signed up")</f>
        <v>2</v>
      </c>
      <c r="P9" s="20">
        <f t="shared" si="0"/>
        <v>1</v>
      </c>
      <c r="Q9" s="5">
        <f>COUNTIFS($H$19:$H$199,"Yes", $I$19:$I$199, "Confirmed", $J$19:$J$199, "Partial", $K$19:$K$199, "Invited to sign up")</f>
        <v>0</v>
      </c>
      <c r="R9" s="20">
        <f t="shared" si="1"/>
        <v>0</v>
      </c>
      <c r="T9" s="22" t="s">
        <v>149</v>
      </c>
      <c r="U9" s="5">
        <f>COUNTIFS($H$19:$H$199, "Yes", $I$19:$I$199, "Pending",$J$19:$J$199, "Partial")</f>
        <v>0</v>
      </c>
      <c r="V9" s="5">
        <f>COUNTIFS($H$19:$H$199, "Yes",$I$19:$I$199, "Pending", $J$19:$J$199, "Partial", $K$19:$K$199, "Signed up")</f>
        <v>0</v>
      </c>
      <c r="W9" s="20" t="e">
        <f t="shared" si="8"/>
        <v>#DIV/0!</v>
      </c>
      <c r="X9" s="5">
        <f>COUNTIFS($H$19:$H$199,"Yes", $I$19:$I$199, "Pending", $J$19:$J$199, "Partial", $K$19:$K$199, "Invited to sign up")</f>
        <v>0</v>
      </c>
      <c r="Y9" s="20" t="e">
        <f t="shared" si="9"/>
        <v>#DIV/0!</v>
      </c>
      <c r="AA9" s="22" t="s">
        <v>149</v>
      </c>
      <c r="AB9" s="5">
        <f t="shared" si="4"/>
        <v>2</v>
      </c>
      <c r="AC9" s="5">
        <f t="shared" ref="AC9:AC10" si="11">O9+V9</f>
        <v>2</v>
      </c>
      <c r="AD9" s="20">
        <f t="shared" si="5"/>
        <v>1</v>
      </c>
      <c r="AE9" s="5">
        <f t="shared" si="6"/>
        <v>0</v>
      </c>
      <c r="AF9" s="20">
        <f t="shared" si="7"/>
        <v>0</v>
      </c>
    </row>
    <row r="10" spans="1:32">
      <c r="B10" s="5" t="s">
        <v>142</v>
      </c>
      <c r="C10" s="5">
        <f>COUNTIFS($G$18:$G$200,"",$C$18:$C$200,B10)</f>
        <v>8</v>
      </c>
      <c r="D10" s="5">
        <f>COUNTIF($C$18:$C$200,B10)-C10</f>
        <v>29</v>
      </c>
      <c r="E10" s="5">
        <f t="shared" si="10"/>
        <v>37</v>
      </c>
      <c r="F10" s="8"/>
      <c r="M10" s="21" t="s">
        <v>150</v>
      </c>
      <c r="N10" s="5">
        <f>COUNTIFS($H$19:$H$199, "Yes", $I$19:$I$199, "Confirmed",$J$19:$J$199, "No")</f>
        <v>4</v>
      </c>
      <c r="O10" s="5">
        <f>COUNTIFS($H$19:$H$199, "Yes",$I$19:$I$199, "Confirmed", $J$19:$J$199, "No", $K$19:$K$199, "Signed up")</f>
        <v>4</v>
      </c>
      <c r="P10" s="20">
        <f t="shared" si="0"/>
        <v>1</v>
      </c>
      <c r="Q10" s="5">
        <f>COUNTIFS($H$19:$H$199, "Yes",$I$19:$I$199, "Confirmed", $J$19:$J$199, "No", $K$19:$K$199, "Invited to sign up")</f>
        <v>0</v>
      </c>
      <c r="R10" s="20">
        <f t="shared" si="1"/>
        <v>0</v>
      </c>
      <c r="T10" s="21" t="s">
        <v>150</v>
      </c>
      <c r="U10" s="5">
        <f>COUNTIFS($H$19:$H$199, "Yes", $I$19:$I$199, "Pending",$J$19:$J$199, "No")</f>
        <v>0</v>
      </c>
      <c r="V10" s="5">
        <f>COUNTIFS($H$19:$H$199, "Yes",$I$19:$I$199, "Pending", $J$19:$J$199, "No", $K$19:$K$199, "Signed up")</f>
        <v>0</v>
      </c>
      <c r="W10" s="20" t="e">
        <f t="shared" si="8"/>
        <v>#DIV/0!</v>
      </c>
      <c r="X10" s="5">
        <f>COUNTIFS($H$19:$H$199, "Yes",$I$19:$I$199, "Pending", $J$19:$J$199, "No", $K$19:$K$199, "Invited to sign up")</f>
        <v>0</v>
      </c>
      <c r="Y10" s="20" t="e">
        <f t="shared" si="9"/>
        <v>#DIV/0!</v>
      </c>
      <c r="AA10" s="21" t="s">
        <v>150</v>
      </c>
      <c r="AB10" s="5">
        <f t="shared" si="4"/>
        <v>4</v>
      </c>
      <c r="AC10" s="5">
        <f t="shared" si="11"/>
        <v>4</v>
      </c>
      <c r="AD10" s="20">
        <f t="shared" si="5"/>
        <v>1</v>
      </c>
      <c r="AE10" s="5">
        <f t="shared" si="6"/>
        <v>0</v>
      </c>
      <c r="AF10" s="20">
        <f t="shared" si="7"/>
        <v>0</v>
      </c>
    </row>
    <row r="11" spans="1:32">
      <c r="B11" s="5" t="s">
        <v>186</v>
      </c>
      <c r="C11" s="5">
        <f>COUNTIFS($G$18:$G$200,"",$C$18:$C$200,B11)</f>
        <v>0</v>
      </c>
      <c r="D11" s="5">
        <f>COUNTIF($C$18:$C$200,B11)-C11</f>
        <v>3</v>
      </c>
      <c r="E11" s="5">
        <f t="shared" si="10"/>
        <v>3</v>
      </c>
      <c r="F11" s="8"/>
      <c r="M11" s="45" t="s">
        <v>154</v>
      </c>
      <c r="N11" s="5">
        <f>COUNTIFS($H$19:$H$199, "Yes", $I$19:$I$199, "Confirmed",$J$19:$J$199, "Social")</f>
        <v>1</v>
      </c>
      <c r="O11" s="5">
        <f>COUNTIFS($H$19:$H$199, "Yes",$I$19:$I$199, "Confirmed", $J$19:$J$199, "Social", $K$19:$K$199, "Signed up")</f>
        <v>1</v>
      </c>
      <c r="P11" s="20">
        <f t="shared" si="0"/>
        <v>1</v>
      </c>
      <c r="Q11" s="5">
        <f>COUNTIFS($H$19:$H$199, "Yes",$I$19:$I$199, "Confirmed", $J$19:$J$199, "Social", $K$19:$K$199, "Invited to sign up")</f>
        <v>0</v>
      </c>
      <c r="R11" s="20">
        <f t="shared" si="1"/>
        <v>0</v>
      </c>
      <c r="T11" s="45" t="s">
        <v>154</v>
      </c>
      <c r="U11" s="5">
        <f>COUNTIFS($H$19:$H$199, "Yes", $I$19:$I$199, "Confirmed",$J$19:$J$199, "Social")</f>
        <v>1</v>
      </c>
      <c r="V11" s="5">
        <f>COUNTIFS($H$19:$H$199, "Yes",$I$19:$I$199, "Confirmed", $J$19:$J$199, "Social", $K$19:$K$199, "Signed up")</f>
        <v>1</v>
      </c>
      <c r="W11" s="20">
        <f t="shared" si="8"/>
        <v>1</v>
      </c>
      <c r="X11" s="5">
        <f>COUNTIFS($H$19:$H$199, "Yes",$I$19:$I$199, "Confirmed", $J$19:$J$199, "Social", $K$19:$K$199, "Invited to sign up")</f>
        <v>0</v>
      </c>
      <c r="Y11" s="20">
        <f t="shared" si="9"/>
        <v>0</v>
      </c>
      <c r="AA11" s="45" t="s">
        <v>154</v>
      </c>
      <c r="AB11" s="5">
        <f>N11+U11</f>
        <v>2</v>
      </c>
      <c r="AC11" s="5">
        <f>O11+V11</f>
        <v>2</v>
      </c>
      <c r="AD11" s="20">
        <f t="shared" si="5"/>
        <v>1</v>
      </c>
      <c r="AE11" s="5">
        <f>Q11+X11</f>
        <v>0</v>
      </c>
      <c r="AF11" s="20">
        <f t="shared" si="7"/>
        <v>0</v>
      </c>
    </row>
    <row r="12" spans="1:32">
      <c r="B12" s="5" t="s">
        <v>17</v>
      </c>
      <c r="C12" s="5">
        <f>SUM(C7:C11)</f>
        <v>27</v>
      </c>
      <c r="D12" s="5">
        <f>SUM(D7:D11)</f>
        <v>120</v>
      </c>
      <c r="E12" s="5">
        <f t="shared" si="10"/>
        <v>147</v>
      </c>
      <c r="F12" s="8"/>
    </row>
    <row r="13" spans="1:32">
      <c r="B13" s="8"/>
      <c r="C13" s="8"/>
      <c r="D13" s="8"/>
      <c r="E13" s="8"/>
      <c r="F13" s="8"/>
    </row>
    <row r="14" spans="1:32">
      <c r="B14" s="59" t="s">
        <v>191</v>
      </c>
      <c r="C14" s="60"/>
      <c r="D14" s="5">
        <f>COUNTIF(E19:E200,"Issued to player")</f>
        <v>106</v>
      </c>
      <c r="E14" s="8"/>
      <c r="F14" s="8"/>
    </row>
    <row r="15" spans="1:32">
      <c r="B15" s="59" t="s">
        <v>192</v>
      </c>
      <c r="C15" s="33"/>
      <c r="D15" s="5">
        <f>D12-D14</f>
        <v>14</v>
      </c>
      <c r="M15" s="25" t="s">
        <v>124</v>
      </c>
      <c r="O15" s="116">
        <f ca="1">TODAY()</f>
        <v>45062</v>
      </c>
      <c r="P15" s="117"/>
    </row>
    <row r="16" spans="1:32">
      <c r="A16" s="1" t="s">
        <v>253</v>
      </c>
      <c r="B16" s="32"/>
      <c r="C16" s="32"/>
      <c r="D16" s="61"/>
      <c r="M16" s="25"/>
      <c r="O16" s="57"/>
      <c r="P16" s="58"/>
    </row>
    <row r="17" spans="2:22">
      <c r="B17" s="27" t="s">
        <v>114</v>
      </c>
      <c r="C17" s="27" t="s">
        <v>139</v>
      </c>
      <c r="D17" s="27" t="s">
        <v>187</v>
      </c>
      <c r="E17" s="89" t="s">
        <v>193</v>
      </c>
      <c r="F17" s="27" t="s">
        <v>267</v>
      </c>
      <c r="G17" s="67" t="s">
        <v>66</v>
      </c>
      <c r="H17" s="67" t="s">
        <v>202</v>
      </c>
      <c r="I17" s="67" t="s">
        <v>201</v>
      </c>
      <c r="J17" s="67" t="s">
        <v>200</v>
      </c>
      <c r="K17" s="67" t="s">
        <v>112</v>
      </c>
      <c r="L17" s="67" t="s">
        <v>71</v>
      </c>
      <c r="M17" s="67" t="s">
        <v>194</v>
      </c>
      <c r="V17" s="91"/>
    </row>
    <row r="18" spans="2:22">
      <c r="B18" s="5">
        <v>65</v>
      </c>
      <c r="C18" s="5" t="s">
        <v>142</v>
      </c>
      <c r="D18" s="5" t="s">
        <v>142</v>
      </c>
      <c r="E18" s="5" t="s">
        <v>269</v>
      </c>
      <c r="F18" s="5" t="s">
        <v>58</v>
      </c>
      <c r="G18" s="2" t="s">
        <v>111</v>
      </c>
      <c r="H18" s="5" t="s">
        <v>58</v>
      </c>
      <c r="I18" s="5" t="s">
        <v>138</v>
      </c>
      <c r="J18" s="5" t="s">
        <v>58</v>
      </c>
      <c r="K18" s="5" t="s">
        <v>82</v>
      </c>
      <c r="L18" s="5"/>
      <c r="M18" s="2" t="s">
        <v>198</v>
      </c>
    </row>
    <row r="19" spans="2:22">
      <c r="B19" s="5">
        <v>90</v>
      </c>
      <c r="C19" s="5" t="s">
        <v>141</v>
      </c>
      <c r="D19" s="5" t="s">
        <v>141</v>
      </c>
      <c r="E19" s="5" t="s">
        <v>269</v>
      </c>
      <c r="F19" s="5" t="s">
        <v>58</v>
      </c>
      <c r="G19" s="2" t="s">
        <v>110</v>
      </c>
      <c r="H19" s="5" t="s">
        <v>58</v>
      </c>
      <c r="I19" s="5" t="s">
        <v>138</v>
      </c>
      <c r="J19" s="5" t="s">
        <v>58</v>
      </c>
      <c r="K19" s="5" t="s">
        <v>82</v>
      </c>
      <c r="L19" s="5"/>
      <c r="M19" s="2"/>
    </row>
    <row r="20" spans="2:22">
      <c r="B20" s="5"/>
      <c r="C20" s="5"/>
      <c r="D20" s="5"/>
      <c r="E20" s="5"/>
      <c r="F20" s="5"/>
      <c r="G20" s="2" t="s">
        <v>307</v>
      </c>
      <c r="H20" s="5" t="s">
        <v>58</v>
      </c>
      <c r="I20" s="5" t="s">
        <v>138</v>
      </c>
      <c r="J20" s="5" t="s">
        <v>83</v>
      </c>
      <c r="K20" s="5" t="s">
        <v>82</v>
      </c>
      <c r="L20" s="5"/>
      <c r="M20" s="2"/>
    </row>
    <row r="21" spans="2:22">
      <c r="B21" s="5">
        <v>8</v>
      </c>
      <c r="C21" s="5" t="s">
        <v>141</v>
      </c>
      <c r="D21" s="5" t="s">
        <v>141</v>
      </c>
      <c r="E21" s="5" t="s">
        <v>269</v>
      </c>
      <c r="F21" s="5" t="s">
        <v>83</v>
      </c>
      <c r="G21" s="2" t="s">
        <v>78</v>
      </c>
      <c r="H21" s="5" t="s">
        <v>83</v>
      </c>
      <c r="I21" s="5" t="s">
        <v>279</v>
      </c>
      <c r="J21" s="5" t="s">
        <v>83</v>
      </c>
      <c r="K21" s="5" t="s">
        <v>82</v>
      </c>
      <c r="L21" s="5"/>
      <c r="M21" s="2" t="s">
        <v>197</v>
      </c>
    </row>
    <row r="22" spans="2:22">
      <c r="B22" s="5">
        <v>24</v>
      </c>
      <c r="C22" s="5" t="s">
        <v>140</v>
      </c>
      <c r="D22" s="5" t="s">
        <v>140</v>
      </c>
      <c r="E22" s="5" t="s">
        <v>269</v>
      </c>
      <c r="F22" s="5" t="s">
        <v>83</v>
      </c>
      <c r="G22" s="2" t="s">
        <v>221</v>
      </c>
      <c r="H22" s="5" t="s">
        <v>83</v>
      </c>
      <c r="I22" s="5" t="s">
        <v>279</v>
      </c>
      <c r="J22" s="5" t="s">
        <v>83</v>
      </c>
      <c r="K22" s="5" t="s">
        <v>82</v>
      </c>
      <c r="L22" s="5"/>
      <c r="M22" s="2"/>
    </row>
    <row r="23" spans="2:22">
      <c r="B23" s="5">
        <v>11</v>
      </c>
      <c r="C23" s="5" t="s">
        <v>141</v>
      </c>
      <c r="D23" s="5" t="s">
        <v>141</v>
      </c>
      <c r="E23" s="5" t="s">
        <v>269</v>
      </c>
      <c r="F23" s="5" t="s">
        <v>58</v>
      </c>
      <c r="G23" s="2" t="s">
        <v>250</v>
      </c>
      <c r="H23" s="5" t="s">
        <v>58</v>
      </c>
      <c r="I23" s="5" t="s">
        <v>138</v>
      </c>
      <c r="J23" s="5" t="s">
        <v>58</v>
      </c>
      <c r="K23" s="5" t="s">
        <v>82</v>
      </c>
      <c r="L23" s="5"/>
      <c r="M23" s="2"/>
    </row>
    <row r="24" spans="2:22">
      <c r="B24" s="5">
        <v>9</v>
      </c>
      <c r="C24" s="5" t="s">
        <v>140</v>
      </c>
      <c r="D24" s="5" t="s">
        <v>141</v>
      </c>
      <c r="E24" s="5" t="s">
        <v>269</v>
      </c>
      <c r="F24" s="5" t="s">
        <v>58</v>
      </c>
      <c r="G24" s="2" t="s">
        <v>234</v>
      </c>
      <c r="H24" s="5" t="s">
        <v>58</v>
      </c>
      <c r="I24" s="5" t="s">
        <v>138</v>
      </c>
      <c r="J24" s="5" t="s">
        <v>58</v>
      </c>
      <c r="K24" s="5" t="s">
        <v>82</v>
      </c>
      <c r="L24" s="5"/>
      <c r="M24" s="2"/>
    </row>
    <row r="25" spans="2:22">
      <c r="B25" s="5">
        <v>29</v>
      </c>
      <c r="C25" s="5" t="s">
        <v>186</v>
      </c>
      <c r="D25" s="5"/>
      <c r="E25" s="5"/>
      <c r="F25" s="5"/>
      <c r="G25" s="2" t="s">
        <v>400</v>
      </c>
      <c r="H25" s="5" t="s">
        <v>58</v>
      </c>
      <c r="I25" s="5" t="s">
        <v>138</v>
      </c>
      <c r="J25" s="5" t="s">
        <v>58</v>
      </c>
      <c r="K25" s="5" t="s">
        <v>82</v>
      </c>
      <c r="L25" s="5"/>
      <c r="M25" s="2"/>
    </row>
    <row r="26" spans="2:22">
      <c r="B26" s="71">
        <v>33</v>
      </c>
      <c r="C26" s="5" t="s">
        <v>141</v>
      </c>
      <c r="D26" s="47" t="s">
        <v>143</v>
      </c>
      <c r="E26" s="47" t="s">
        <v>270</v>
      </c>
      <c r="F26" s="47" t="s">
        <v>58</v>
      </c>
      <c r="G26" s="2" t="s">
        <v>109</v>
      </c>
      <c r="H26" s="5"/>
      <c r="I26" s="5"/>
      <c r="J26" s="5"/>
      <c r="K26" s="5" t="s">
        <v>82</v>
      </c>
      <c r="L26" s="5"/>
      <c r="M26" s="82" t="s">
        <v>197</v>
      </c>
    </row>
    <row r="27" spans="2:22">
      <c r="B27" s="71"/>
      <c r="C27" s="5"/>
      <c r="D27" s="47"/>
      <c r="E27" s="47"/>
      <c r="F27" s="47" t="s">
        <v>58</v>
      </c>
      <c r="G27" s="2" t="s">
        <v>282</v>
      </c>
      <c r="H27" s="5" t="s">
        <v>58</v>
      </c>
      <c r="I27" s="5" t="s">
        <v>138</v>
      </c>
      <c r="J27" s="5" t="s">
        <v>58</v>
      </c>
      <c r="K27" s="5" t="s">
        <v>82</v>
      </c>
      <c r="L27" s="5"/>
      <c r="M27" s="82"/>
    </row>
    <row r="28" spans="2:22">
      <c r="B28" s="5">
        <v>1</v>
      </c>
      <c r="C28" s="5" t="s">
        <v>141</v>
      </c>
      <c r="D28" s="5" t="s">
        <v>141</v>
      </c>
      <c r="E28" s="5" t="s">
        <v>269</v>
      </c>
      <c r="F28" s="5" t="s">
        <v>58</v>
      </c>
      <c r="G28" s="2" t="s">
        <v>108</v>
      </c>
      <c r="H28" s="5" t="s">
        <v>58</v>
      </c>
      <c r="I28" s="5" t="s">
        <v>138</v>
      </c>
      <c r="J28" s="5" t="s">
        <v>58</v>
      </c>
      <c r="K28" s="5" t="s">
        <v>82</v>
      </c>
      <c r="L28" s="5"/>
      <c r="M28" s="2"/>
    </row>
    <row r="29" spans="2:22">
      <c r="B29" s="5"/>
      <c r="C29" s="5"/>
      <c r="D29" s="5"/>
      <c r="E29" s="5"/>
      <c r="F29" s="5"/>
      <c r="G29" s="2" t="s">
        <v>308</v>
      </c>
      <c r="H29" s="5" t="s">
        <v>58</v>
      </c>
      <c r="I29" s="5" t="s">
        <v>138</v>
      </c>
      <c r="J29" s="5" t="s">
        <v>58</v>
      </c>
      <c r="K29" s="5" t="s">
        <v>82</v>
      </c>
      <c r="L29" s="5"/>
      <c r="M29" s="2"/>
    </row>
    <row r="30" spans="2:22">
      <c r="B30" s="5">
        <v>9</v>
      </c>
      <c r="C30" s="5" t="s">
        <v>142</v>
      </c>
      <c r="D30" s="5" t="s">
        <v>142</v>
      </c>
      <c r="E30" s="5" t="s">
        <v>269</v>
      </c>
      <c r="F30" s="5" t="s">
        <v>58</v>
      </c>
      <c r="G30" s="2" t="s">
        <v>107</v>
      </c>
      <c r="H30" s="5" t="s">
        <v>58</v>
      </c>
      <c r="I30" s="5" t="s">
        <v>138</v>
      </c>
      <c r="J30" s="5" t="s">
        <v>58</v>
      </c>
      <c r="K30" s="5" t="s">
        <v>82</v>
      </c>
      <c r="L30" s="5"/>
      <c r="M30" s="2" t="s">
        <v>195</v>
      </c>
    </row>
    <row r="31" spans="2:22">
      <c r="B31" s="5">
        <v>14</v>
      </c>
      <c r="C31" s="5" t="s">
        <v>140</v>
      </c>
      <c r="D31" s="5" t="s">
        <v>140</v>
      </c>
      <c r="E31" s="5" t="s">
        <v>269</v>
      </c>
      <c r="F31" s="5" t="s">
        <v>58</v>
      </c>
      <c r="G31" s="2" t="s">
        <v>42</v>
      </c>
      <c r="H31" s="5" t="s">
        <v>58</v>
      </c>
      <c r="I31" s="5" t="s">
        <v>138</v>
      </c>
      <c r="J31" s="5" t="s">
        <v>58</v>
      </c>
      <c r="K31" s="5" t="s">
        <v>82</v>
      </c>
      <c r="L31" s="5"/>
      <c r="M31" s="2" t="s">
        <v>195</v>
      </c>
    </row>
    <row r="32" spans="2:22">
      <c r="B32" s="71">
        <v>35</v>
      </c>
      <c r="C32" s="5" t="s">
        <v>142</v>
      </c>
      <c r="D32" s="5" t="s">
        <v>142</v>
      </c>
      <c r="E32" s="5" t="s">
        <v>269</v>
      </c>
      <c r="F32" s="5" t="s">
        <v>58</v>
      </c>
      <c r="G32" s="2" t="s">
        <v>236</v>
      </c>
      <c r="H32" s="5" t="s">
        <v>58</v>
      </c>
      <c r="I32" s="5" t="s">
        <v>138</v>
      </c>
      <c r="J32" s="5" t="s">
        <v>58</v>
      </c>
      <c r="K32" s="5" t="s">
        <v>82</v>
      </c>
      <c r="L32" s="5"/>
      <c r="M32" s="2"/>
    </row>
    <row r="33" spans="2:18">
      <c r="B33" s="5">
        <v>6</v>
      </c>
      <c r="C33" s="5" t="s">
        <v>140</v>
      </c>
      <c r="D33" s="5" t="s">
        <v>140</v>
      </c>
      <c r="E33" s="5" t="s">
        <v>269</v>
      </c>
      <c r="F33" s="5" t="s">
        <v>58</v>
      </c>
      <c r="G33" s="2" t="s">
        <v>106</v>
      </c>
      <c r="H33" s="5" t="s">
        <v>58</v>
      </c>
      <c r="I33" s="5" t="s">
        <v>138</v>
      </c>
      <c r="J33" s="5" t="s">
        <v>58</v>
      </c>
      <c r="K33" s="5" t="s">
        <v>82</v>
      </c>
      <c r="L33" s="5"/>
      <c r="M33" s="2" t="s">
        <v>198</v>
      </c>
    </row>
    <row r="34" spans="2:18">
      <c r="B34" s="5">
        <v>85</v>
      </c>
      <c r="C34" s="5" t="s">
        <v>140</v>
      </c>
      <c r="D34" s="5" t="s">
        <v>143</v>
      </c>
      <c r="E34" s="59" t="s">
        <v>269</v>
      </c>
      <c r="F34" s="5" t="s">
        <v>58</v>
      </c>
      <c r="G34" s="2" t="s">
        <v>74</v>
      </c>
      <c r="H34" s="5" t="s">
        <v>58</v>
      </c>
      <c r="I34" s="5" t="s">
        <v>138</v>
      </c>
      <c r="J34" s="5" t="s">
        <v>58</v>
      </c>
      <c r="K34" s="5" t="s">
        <v>82</v>
      </c>
      <c r="L34" s="5"/>
      <c r="M34" s="2"/>
    </row>
    <row r="35" spans="2:18">
      <c r="B35" s="5">
        <v>48</v>
      </c>
      <c r="C35" s="5" t="s">
        <v>141</v>
      </c>
      <c r="D35" s="5" t="s">
        <v>141</v>
      </c>
      <c r="E35" s="5" t="s">
        <v>269</v>
      </c>
      <c r="F35" s="5" t="s">
        <v>58</v>
      </c>
      <c r="G35" s="2" t="s">
        <v>105</v>
      </c>
      <c r="H35" s="5" t="s">
        <v>58</v>
      </c>
      <c r="I35" s="5" t="s">
        <v>138</v>
      </c>
      <c r="J35" s="5" t="s">
        <v>58</v>
      </c>
      <c r="K35" s="5" t="s">
        <v>82</v>
      </c>
      <c r="L35" s="5"/>
      <c r="M35" s="2"/>
    </row>
    <row r="36" spans="2:18">
      <c r="B36" s="5">
        <v>20</v>
      </c>
      <c r="C36" s="5" t="s">
        <v>140</v>
      </c>
      <c r="D36" s="5" t="s">
        <v>140</v>
      </c>
      <c r="E36" s="5" t="s">
        <v>269</v>
      </c>
      <c r="F36" s="5" t="s">
        <v>58</v>
      </c>
      <c r="G36" s="2" t="s">
        <v>203</v>
      </c>
      <c r="H36" s="5" t="s">
        <v>58</v>
      </c>
      <c r="I36" s="5" t="s">
        <v>138</v>
      </c>
      <c r="J36" s="5" t="s">
        <v>58</v>
      </c>
      <c r="K36" s="5" t="s">
        <v>82</v>
      </c>
      <c r="L36" s="5"/>
      <c r="M36" s="2"/>
    </row>
    <row r="37" spans="2:18">
      <c r="B37" s="5">
        <v>75</v>
      </c>
      <c r="C37" s="5" t="s">
        <v>140</v>
      </c>
      <c r="D37" s="5" t="s">
        <v>140</v>
      </c>
      <c r="E37" s="5" t="s">
        <v>269</v>
      </c>
      <c r="F37" s="5" t="s">
        <v>58</v>
      </c>
      <c r="G37" s="2" t="s">
        <v>274</v>
      </c>
      <c r="H37" s="5" t="s">
        <v>58</v>
      </c>
      <c r="I37" s="5" t="s">
        <v>138</v>
      </c>
      <c r="J37" s="5" t="s">
        <v>58</v>
      </c>
      <c r="K37" s="5" t="s">
        <v>82</v>
      </c>
      <c r="L37" s="5"/>
      <c r="M37" s="2"/>
    </row>
    <row r="38" spans="2:18">
      <c r="B38" s="5"/>
      <c r="C38" s="5"/>
      <c r="D38" s="5"/>
      <c r="E38" s="59"/>
      <c r="F38" s="5"/>
      <c r="G38" s="2" t="s">
        <v>427</v>
      </c>
      <c r="H38" s="5"/>
      <c r="I38" s="5" t="s">
        <v>320</v>
      </c>
      <c r="J38" s="5" t="s">
        <v>83</v>
      </c>
      <c r="K38" s="5" t="s">
        <v>157</v>
      </c>
      <c r="L38" s="5"/>
      <c r="M38" s="2"/>
    </row>
    <row r="39" spans="2:18">
      <c r="B39" s="5">
        <v>81</v>
      </c>
      <c r="C39" s="5" t="s">
        <v>142</v>
      </c>
      <c r="D39" s="5" t="s">
        <v>140</v>
      </c>
      <c r="E39" s="59" t="s">
        <v>269</v>
      </c>
      <c r="F39" s="5" t="s">
        <v>83</v>
      </c>
      <c r="G39" s="2" t="s">
        <v>104</v>
      </c>
      <c r="H39" s="5" t="s">
        <v>83</v>
      </c>
      <c r="I39" s="5" t="s">
        <v>138</v>
      </c>
      <c r="J39" s="5" t="s">
        <v>83</v>
      </c>
      <c r="K39" s="5" t="s">
        <v>82</v>
      </c>
      <c r="L39" s="5"/>
      <c r="M39" s="2"/>
    </row>
    <row r="40" spans="2:18">
      <c r="B40" s="5">
        <v>15</v>
      </c>
      <c r="C40" s="5" t="s">
        <v>142</v>
      </c>
      <c r="D40" s="5" t="s">
        <v>140</v>
      </c>
      <c r="E40" s="59" t="s">
        <v>269</v>
      </c>
      <c r="F40" s="5" t="s">
        <v>58</v>
      </c>
      <c r="G40" s="2" t="s">
        <v>32</v>
      </c>
      <c r="H40" s="5" t="s">
        <v>58</v>
      </c>
      <c r="I40" s="5" t="s">
        <v>138</v>
      </c>
      <c r="J40" s="5" t="s">
        <v>58</v>
      </c>
      <c r="K40" s="5" t="s">
        <v>82</v>
      </c>
      <c r="L40" s="5"/>
      <c r="M40" s="2" t="s">
        <v>196</v>
      </c>
    </row>
    <row r="41" spans="2:18">
      <c r="B41" s="5"/>
      <c r="C41" s="5"/>
      <c r="D41" s="5"/>
      <c r="E41" s="59"/>
      <c r="F41" s="5"/>
      <c r="G41" s="2" t="s">
        <v>403</v>
      </c>
      <c r="H41" s="5"/>
      <c r="I41" s="5" t="s">
        <v>138</v>
      </c>
      <c r="J41" s="5" t="s">
        <v>58</v>
      </c>
      <c r="K41" s="5" t="s">
        <v>82</v>
      </c>
      <c r="L41" s="5"/>
      <c r="M41" s="2"/>
    </row>
    <row r="42" spans="2:18">
      <c r="B42" s="5">
        <v>47</v>
      </c>
      <c r="C42" s="5" t="s">
        <v>142</v>
      </c>
      <c r="D42" s="5" t="s">
        <v>142</v>
      </c>
      <c r="E42" s="59" t="s">
        <v>269</v>
      </c>
      <c r="F42" s="5" t="s">
        <v>58</v>
      </c>
      <c r="G42" s="2" t="s">
        <v>103</v>
      </c>
      <c r="H42" s="5" t="s">
        <v>58</v>
      </c>
      <c r="I42" s="5" t="s">
        <v>138</v>
      </c>
      <c r="J42" s="5" t="s">
        <v>58</v>
      </c>
      <c r="K42" s="5" t="s">
        <v>82</v>
      </c>
      <c r="L42" s="5"/>
      <c r="M42" s="2"/>
      <c r="R42" s="95"/>
    </row>
    <row r="43" spans="2:18">
      <c r="B43" s="5">
        <v>19</v>
      </c>
      <c r="C43" s="5" t="s">
        <v>140</v>
      </c>
      <c r="D43" s="47" t="s">
        <v>141</v>
      </c>
      <c r="E43" s="59" t="s">
        <v>269</v>
      </c>
      <c r="F43" s="47" t="s">
        <v>58</v>
      </c>
      <c r="G43" s="2" t="s">
        <v>59</v>
      </c>
      <c r="H43" s="5" t="s">
        <v>58</v>
      </c>
      <c r="I43" s="5" t="s">
        <v>138</v>
      </c>
      <c r="J43" s="5" t="s">
        <v>58</v>
      </c>
      <c r="K43" s="5" t="s">
        <v>82</v>
      </c>
      <c r="L43" s="5"/>
      <c r="M43" s="2" t="s">
        <v>195</v>
      </c>
    </row>
    <row r="44" spans="2:18">
      <c r="B44" s="5">
        <v>66</v>
      </c>
      <c r="C44" s="5" t="s">
        <v>141</v>
      </c>
      <c r="D44" s="5" t="s">
        <v>141</v>
      </c>
      <c r="E44" s="59" t="s">
        <v>269</v>
      </c>
      <c r="F44" s="5" t="s">
        <v>58</v>
      </c>
      <c r="G44" s="2" t="s">
        <v>185</v>
      </c>
      <c r="H44" s="5" t="s">
        <v>58</v>
      </c>
      <c r="I44" s="5" t="s">
        <v>138</v>
      </c>
      <c r="J44" s="5" t="s">
        <v>58</v>
      </c>
      <c r="K44" s="5" t="s">
        <v>82</v>
      </c>
      <c r="L44" s="5"/>
      <c r="M44" s="2"/>
    </row>
    <row r="45" spans="2:18">
      <c r="B45" s="5">
        <v>57</v>
      </c>
      <c r="C45" s="5" t="s">
        <v>140</v>
      </c>
      <c r="D45" s="5" t="s">
        <v>140</v>
      </c>
      <c r="E45" s="59" t="s">
        <v>269</v>
      </c>
      <c r="F45" s="5" t="s">
        <v>58</v>
      </c>
      <c r="G45" s="2" t="s">
        <v>130</v>
      </c>
      <c r="H45" s="5" t="s">
        <v>58</v>
      </c>
      <c r="I45" s="5" t="s">
        <v>138</v>
      </c>
      <c r="J45" s="5" t="s">
        <v>58</v>
      </c>
      <c r="K45" s="5" t="s">
        <v>82</v>
      </c>
      <c r="L45" s="5"/>
      <c r="M45" s="2"/>
    </row>
    <row r="46" spans="2:18">
      <c r="B46" s="5">
        <v>94</v>
      </c>
      <c r="C46" s="5" t="s">
        <v>140</v>
      </c>
      <c r="D46" s="5" t="s">
        <v>140</v>
      </c>
      <c r="E46" s="59" t="s">
        <v>269</v>
      </c>
      <c r="F46" s="5" t="s">
        <v>58</v>
      </c>
      <c r="G46" s="2" t="s">
        <v>31</v>
      </c>
      <c r="H46" s="5" t="s">
        <v>58</v>
      </c>
      <c r="I46" s="5" t="s">
        <v>138</v>
      </c>
      <c r="J46" s="5" t="s">
        <v>58</v>
      </c>
      <c r="K46" s="5" t="s">
        <v>82</v>
      </c>
      <c r="L46" s="5"/>
      <c r="M46" s="2"/>
    </row>
    <row r="47" spans="2:18">
      <c r="B47" s="5">
        <v>91</v>
      </c>
      <c r="C47" s="5" t="s">
        <v>140</v>
      </c>
      <c r="D47" s="5" t="s">
        <v>140</v>
      </c>
      <c r="E47" s="59" t="s">
        <v>269</v>
      </c>
      <c r="F47" s="5" t="s">
        <v>58</v>
      </c>
      <c r="G47" s="2" t="s">
        <v>131</v>
      </c>
      <c r="H47" s="5" t="s">
        <v>58</v>
      </c>
      <c r="I47" s="5" t="s">
        <v>138</v>
      </c>
      <c r="J47" s="5" t="s">
        <v>58</v>
      </c>
      <c r="K47" s="5" t="s">
        <v>82</v>
      </c>
      <c r="L47" s="5"/>
      <c r="M47" s="2"/>
    </row>
    <row r="48" spans="2:18">
      <c r="B48" s="5">
        <v>26</v>
      </c>
      <c r="C48" s="5" t="s">
        <v>142</v>
      </c>
      <c r="D48" s="5"/>
      <c r="E48" s="59" t="s">
        <v>269</v>
      </c>
      <c r="F48" s="5"/>
      <c r="G48" s="2" t="s">
        <v>408</v>
      </c>
      <c r="H48" s="5"/>
      <c r="I48" s="5" t="s">
        <v>138</v>
      </c>
      <c r="J48" s="5" t="s">
        <v>58</v>
      </c>
      <c r="K48" s="5" t="s">
        <v>82</v>
      </c>
      <c r="L48" s="5"/>
      <c r="M48" s="2"/>
    </row>
    <row r="49" spans="2:15">
      <c r="B49" s="5">
        <v>82</v>
      </c>
      <c r="C49" s="5" t="s">
        <v>141</v>
      </c>
      <c r="D49" s="5" t="s">
        <v>140</v>
      </c>
      <c r="E49" s="59" t="s">
        <v>269</v>
      </c>
      <c r="F49" s="5" t="s">
        <v>58</v>
      </c>
      <c r="G49" s="2" t="s">
        <v>102</v>
      </c>
      <c r="H49" s="5" t="s">
        <v>58</v>
      </c>
      <c r="I49" s="5" t="s">
        <v>138</v>
      </c>
      <c r="J49" s="5" t="s">
        <v>58</v>
      </c>
      <c r="K49" s="5" t="s">
        <v>82</v>
      </c>
      <c r="L49" s="5"/>
      <c r="M49" s="2"/>
    </row>
    <row r="50" spans="2:15">
      <c r="B50" s="5">
        <v>10</v>
      </c>
      <c r="C50" s="5" t="s">
        <v>141</v>
      </c>
      <c r="D50" s="5" t="s">
        <v>143</v>
      </c>
      <c r="E50" s="59" t="s">
        <v>269</v>
      </c>
      <c r="F50" s="5" t="s">
        <v>58</v>
      </c>
      <c r="G50" s="2" t="s">
        <v>233</v>
      </c>
      <c r="H50" s="5" t="s">
        <v>58</v>
      </c>
      <c r="I50" s="5" t="s">
        <v>138</v>
      </c>
      <c r="J50" s="5" t="s">
        <v>58</v>
      </c>
      <c r="K50" s="5" t="s">
        <v>82</v>
      </c>
      <c r="L50" s="5"/>
      <c r="M50" s="2"/>
    </row>
    <row r="51" spans="2:15">
      <c r="B51" s="5"/>
      <c r="C51" s="5"/>
      <c r="D51" s="5"/>
      <c r="E51" s="59"/>
      <c r="F51" s="5" t="s">
        <v>58</v>
      </c>
      <c r="G51" s="2" t="s">
        <v>72</v>
      </c>
      <c r="H51" s="5"/>
      <c r="I51" s="5"/>
      <c r="J51" s="5"/>
      <c r="K51" s="5" t="s">
        <v>82</v>
      </c>
      <c r="L51" s="5"/>
      <c r="M51" s="2"/>
      <c r="O51" s="1" t="s">
        <v>273</v>
      </c>
    </row>
    <row r="52" spans="2:15">
      <c r="B52" s="5"/>
      <c r="C52" s="5"/>
      <c r="D52" s="5"/>
      <c r="E52" s="59"/>
      <c r="F52" s="5" t="s">
        <v>58</v>
      </c>
      <c r="G52" s="2" t="s">
        <v>275</v>
      </c>
      <c r="H52" s="5" t="s">
        <v>58</v>
      </c>
      <c r="I52" s="5" t="s">
        <v>138</v>
      </c>
      <c r="J52" s="5" t="s">
        <v>58</v>
      </c>
      <c r="K52" s="5" t="s">
        <v>82</v>
      </c>
      <c r="L52" s="5"/>
      <c r="M52" s="2"/>
    </row>
    <row r="53" spans="2:15">
      <c r="B53" s="5">
        <v>25</v>
      </c>
      <c r="C53" s="5" t="s">
        <v>140</v>
      </c>
      <c r="D53" s="5" t="s">
        <v>140</v>
      </c>
      <c r="E53" s="59" t="s">
        <v>269</v>
      </c>
      <c r="F53" s="5" t="s">
        <v>58</v>
      </c>
      <c r="G53" s="2" t="s">
        <v>204</v>
      </c>
      <c r="H53" s="5" t="s">
        <v>58</v>
      </c>
      <c r="I53" s="5" t="s">
        <v>138</v>
      </c>
      <c r="J53" s="5" t="s">
        <v>58</v>
      </c>
      <c r="K53" s="5" t="s">
        <v>82</v>
      </c>
      <c r="L53" s="5"/>
      <c r="M53" s="2"/>
    </row>
    <row r="54" spans="2:15">
      <c r="B54" s="5">
        <v>36</v>
      </c>
      <c r="C54" s="5" t="s">
        <v>140</v>
      </c>
      <c r="D54" s="47" t="s">
        <v>140</v>
      </c>
      <c r="E54" s="90" t="s">
        <v>269</v>
      </c>
      <c r="F54" s="47" t="s">
        <v>58</v>
      </c>
      <c r="G54" s="2" t="s">
        <v>55</v>
      </c>
      <c r="H54" s="5" t="s">
        <v>58</v>
      </c>
      <c r="I54" s="5" t="s">
        <v>138</v>
      </c>
      <c r="J54" s="5" t="s">
        <v>58</v>
      </c>
      <c r="K54" s="5" t="s">
        <v>82</v>
      </c>
      <c r="L54" s="5"/>
      <c r="M54" s="2"/>
    </row>
    <row r="55" spans="2:15">
      <c r="B55" s="5">
        <v>4</v>
      </c>
      <c r="C55" s="5" t="s">
        <v>142</v>
      </c>
      <c r="D55" s="5" t="s">
        <v>140</v>
      </c>
      <c r="E55" s="47" t="s">
        <v>269</v>
      </c>
      <c r="F55" s="5" t="s">
        <v>58</v>
      </c>
      <c r="G55" s="2" t="s">
        <v>50</v>
      </c>
      <c r="H55" s="5" t="s">
        <v>58</v>
      </c>
      <c r="I55" s="5" t="s">
        <v>138</v>
      </c>
      <c r="J55" s="5" t="s">
        <v>58</v>
      </c>
      <c r="K55" s="5" t="s">
        <v>82</v>
      </c>
      <c r="L55" s="5"/>
      <c r="M55" s="2"/>
    </row>
    <row r="56" spans="2:15">
      <c r="B56" s="5">
        <v>13</v>
      </c>
      <c r="C56" s="5" t="s">
        <v>142</v>
      </c>
      <c r="D56" s="5" t="s">
        <v>141</v>
      </c>
      <c r="E56" s="47" t="s">
        <v>269</v>
      </c>
      <c r="F56" s="5" t="s">
        <v>58</v>
      </c>
      <c r="G56" s="2" t="s">
        <v>28</v>
      </c>
      <c r="H56" s="5" t="s">
        <v>58</v>
      </c>
      <c r="I56" s="5" t="s">
        <v>138</v>
      </c>
      <c r="J56" s="5" t="s">
        <v>58</v>
      </c>
      <c r="K56" s="5" t="s">
        <v>82</v>
      </c>
      <c r="L56" s="5"/>
      <c r="M56" s="2" t="s">
        <v>196</v>
      </c>
    </row>
    <row r="57" spans="2:15">
      <c r="B57" s="5">
        <v>72</v>
      </c>
      <c r="C57" s="5" t="s">
        <v>142</v>
      </c>
      <c r="D57" s="5" t="s">
        <v>141</v>
      </c>
      <c r="E57" s="47" t="s">
        <v>269</v>
      </c>
      <c r="F57" s="5" t="s">
        <v>58</v>
      </c>
      <c r="G57" s="2" t="s">
        <v>101</v>
      </c>
      <c r="H57" s="5" t="s">
        <v>58</v>
      </c>
      <c r="I57" s="5" t="s">
        <v>138</v>
      </c>
      <c r="J57" s="5" t="s">
        <v>58</v>
      </c>
      <c r="K57" s="5" t="s">
        <v>82</v>
      </c>
      <c r="L57" s="5"/>
      <c r="M57" s="2"/>
    </row>
    <row r="58" spans="2:15">
      <c r="B58" s="5">
        <v>15</v>
      </c>
      <c r="C58" s="5" t="s">
        <v>140</v>
      </c>
      <c r="D58" s="5" t="s">
        <v>140</v>
      </c>
      <c r="E58" s="47" t="s">
        <v>269</v>
      </c>
      <c r="F58" s="5"/>
      <c r="G58" s="2" t="s">
        <v>56</v>
      </c>
      <c r="H58" s="5"/>
      <c r="I58" s="5" t="s">
        <v>138</v>
      </c>
      <c r="J58" s="5" t="s">
        <v>280</v>
      </c>
      <c r="K58" s="5" t="s">
        <v>82</v>
      </c>
      <c r="L58" s="5"/>
      <c r="M58" s="2"/>
    </row>
    <row r="59" spans="2:15">
      <c r="B59" s="71">
        <v>98</v>
      </c>
      <c r="C59" s="5" t="s">
        <v>142</v>
      </c>
      <c r="D59" s="5" t="s">
        <v>142</v>
      </c>
      <c r="E59" s="47" t="s">
        <v>270</v>
      </c>
      <c r="F59" s="5" t="s">
        <v>58</v>
      </c>
      <c r="G59" s="2" t="s">
        <v>29</v>
      </c>
      <c r="H59" s="5" t="s">
        <v>58</v>
      </c>
      <c r="I59" s="5" t="s">
        <v>138</v>
      </c>
      <c r="J59" s="5" t="s">
        <v>58</v>
      </c>
      <c r="K59" s="5" t="s">
        <v>82</v>
      </c>
      <c r="L59" s="5"/>
      <c r="M59" s="2"/>
    </row>
    <row r="60" spans="2:15">
      <c r="B60" s="71"/>
      <c r="C60" s="5"/>
      <c r="D60" s="5"/>
      <c r="E60" s="47"/>
      <c r="F60" s="5" t="s">
        <v>58</v>
      </c>
      <c r="G60" s="2" t="s">
        <v>283</v>
      </c>
      <c r="H60" s="5" t="s">
        <v>58</v>
      </c>
      <c r="I60" s="5" t="s">
        <v>138</v>
      </c>
      <c r="J60" s="5" t="s">
        <v>58</v>
      </c>
      <c r="K60" s="5" t="s">
        <v>82</v>
      </c>
      <c r="L60" s="5"/>
      <c r="M60" s="2"/>
    </row>
    <row r="61" spans="2:15">
      <c r="B61" s="5">
        <v>30</v>
      </c>
      <c r="C61" s="5" t="s">
        <v>142</v>
      </c>
      <c r="D61" s="19" t="s">
        <v>142</v>
      </c>
      <c r="E61" s="19" t="s">
        <v>269</v>
      </c>
      <c r="F61" s="19" t="s">
        <v>58</v>
      </c>
      <c r="G61" s="2" t="s">
        <v>48</v>
      </c>
      <c r="H61" s="5" t="s">
        <v>58</v>
      </c>
      <c r="I61" s="5" t="s">
        <v>138</v>
      </c>
      <c r="J61" s="5" t="s">
        <v>58</v>
      </c>
      <c r="K61" s="5" t="s">
        <v>82</v>
      </c>
      <c r="L61" s="5"/>
      <c r="M61" s="2"/>
    </row>
    <row r="62" spans="2:15">
      <c r="B62" s="5">
        <v>73</v>
      </c>
      <c r="C62" s="5" t="s">
        <v>141</v>
      </c>
      <c r="D62" s="5" t="s">
        <v>141</v>
      </c>
      <c r="E62" s="19" t="s">
        <v>269</v>
      </c>
      <c r="F62" s="5" t="s">
        <v>58</v>
      </c>
      <c r="G62" s="2" t="s">
        <v>41</v>
      </c>
      <c r="H62" s="5" t="s">
        <v>58</v>
      </c>
      <c r="I62" s="5" t="s">
        <v>138</v>
      </c>
      <c r="J62" s="5" t="s">
        <v>58</v>
      </c>
      <c r="K62" s="5" t="s">
        <v>82</v>
      </c>
      <c r="L62" s="5"/>
      <c r="M62" s="2"/>
    </row>
    <row r="63" spans="2:15">
      <c r="B63" s="5">
        <v>18</v>
      </c>
      <c r="C63" s="5" t="s">
        <v>140</v>
      </c>
      <c r="D63" s="5" t="s">
        <v>140</v>
      </c>
      <c r="E63" s="19" t="s">
        <v>269</v>
      </c>
      <c r="F63" s="5" t="s">
        <v>58</v>
      </c>
      <c r="G63" s="2" t="s">
        <v>60</v>
      </c>
      <c r="H63" s="5" t="s">
        <v>58</v>
      </c>
      <c r="I63" s="5" t="s">
        <v>138</v>
      </c>
      <c r="J63" s="5" t="s">
        <v>58</v>
      </c>
      <c r="K63" s="5" t="s">
        <v>82</v>
      </c>
      <c r="L63" s="5"/>
      <c r="M63" s="2"/>
    </row>
    <row r="64" spans="2:15">
      <c r="B64" s="5"/>
      <c r="C64" s="5"/>
      <c r="D64" s="5"/>
      <c r="E64" s="5"/>
      <c r="F64" s="5"/>
      <c r="G64" s="2" t="s">
        <v>132</v>
      </c>
      <c r="H64" s="5"/>
      <c r="I64" s="5"/>
      <c r="J64" s="5"/>
      <c r="K64" s="5" t="s">
        <v>82</v>
      </c>
      <c r="L64" s="5"/>
      <c r="M64" s="2"/>
    </row>
    <row r="65" spans="2:20">
      <c r="B65" s="5"/>
      <c r="C65" s="5"/>
      <c r="D65" s="5"/>
      <c r="E65" s="5"/>
      <c r="F65" s="5"/>
      <c r="G65" s="2" t="s">
        <v>407</v>
      </c>
      <c r="H65" s="5"/>
      <c r="I65" s="5" t="s">
        <v>138</v>
      </c>
      <c r="J65" s="5" t="s">
        <v>58</v>
      </c>
      <c r="K65" s="5" t="s">
        <v>82</v>
      </c>
      <c r="L65" s="5"/>
      <c r="M65" s="2"/>
    </row>
    <row r="66" spans="2:20">
      <c r="B66" s="5">
        <v>46</v>
      </c>
      <c r="C66" s="5" t="s">
        <v>141</v>
      </c>
      <c r="D66" s="5" t="s">
        <v>141</v>
      </c>
      <c r="E66" s="5" t="s">
        <v>269</v>
      </c>
      <c r="F66" s="5" t="s">
        <v>58</v>
      </c>
      <c r="G66" s="2" t="s">
        <v>100</v>
      </c>
      <c r="H66" s="5" t="s">
        <v>58</v>
      </c>
      <c r="I66" s="5" t="s">
        <v>138</v>
      </c>
      <c r="J66" s="5" t="s">
        <v>58</v>
      </c>
      <c r="K66" s="5" t="s">
        <v>82</v>
      </c>
      <c r="L66" s="5"/>
      <c r="M66" s="2"/>
    </row>
    <row r="67" spans="2:20">
      <c r="B67" s="5">
        <v>44</v>
      </c>
      <c r="C67" s="56" t="s">
        <v>140</v>
      </c>
      <c r="D67" s="56" t="s">
        <v>140</v>
      </c>
      <c r="E67" s="5" t="s">
        <v>269</v>
      </c>
      <c r="F67" s="56" t="s">
        <v>58</v>
      </c>
      <c r="G67" s="2" t="s">
        <v>183</v>
      </c>
      <c r="H67" s="5" t="s">
        <v>58</v>
      </c>
      <c r="I67" s="5" t="s">
        <v>138</v>
      </c>
      <c r="J67" s="5" t="s">
        <v>58</v>
      </c>
      <c r="K67" s="5" t="s">
        <v>82</v>
      </c>
      <c r="L67" s="5"/>
      <c r="M67" s="2"/>
    </row>
    <row r="68" spans="2:20">
      <c r="B68" s="5">
        <v>79</v>
      </c>
      <c r="C68" s="56"/>
      <c r="D68" s="56"/>
      <c r="E68" s="5"/>
      <c r="F68" s="56"/>
      <c r="G68" s="2" t="s">
        <v>343</v>
      </c>
      <c r="H68" s="5"/>
      <c r="I68" s="5" t="s">
        <v>138</v>
      </c>
      <c r="J68" s="5" t="s">
        <v>58</v>
      </c>
      <c r="K68" s="5" t="s">
        <v>82</v>
      </c>
      <c r="L68" s="5"/>
      <c r="M68" s="2"/>
    </row>
    <row r="69" spans="2:20">
      <c r="B69" s="5"/>
      <c r="C69" s="56"/>
      <c r="D69" s="56"/>
      <c r="E69" s="5"/>
      <c r="F69" s="56"/>
      <c r="G69" s="2" t="s">
        <v>402</v>
      </c>
      <c r="H69" s="5"/>
      <c r="I69" s="5" t="s">
        <v>138</v>
      </c>
      <c r="J69" s="5" t="s">
        <v>280</v>
      </c>
      <c r="K69" s="5" t="s">
        <v>82</v>
      </c>
      <c r="L69" s="5"/>
      <c r="M69" s="2"/>
    </row>
    <row r="70" spans="2:20">
      <c r="B70" s="5"/>
      <c r="C70" s="56"/>
      <c r="D70" s="56"/>
      <c r="E70" s="5"/>
      <c r="F70" s="56"/>
      <c r="G70" s="2" t="s">
        <v>319</v>
      </c>
      <c r="H70" s="5"/>
      <c r="I70" s="5" t="s">
        <v>138</v>
      </c>
      <c r="J70" s="5" t="s">
        <v>58</v>
      </c>
      <c r="K70" s="5" t="s">
        <v>82</v>
      </c>
      <c r="L70" s="5"/>
      <c r="M70" s="2"/>
    </row>
    <row r="71" spans="2:20">
      <c r="B71" s="5">
        <v>76</v>
      </c>
      <c r="C71" s="5" t="s">
        <v>141</v>
      </c>
      <c r="D71" s="5" t="s">
        <v>141</v>
      </c>
      <c r="E71" s="5" t="s">
        <v>269</v>
      </c>
      <c r="F71" s="5" t="s">
        <v>58</v>
      </c>
      <c r="G71" s="2" t="s">
        <v>25</v>
      </c>
      <c r="H71" s="5" t="s">
        <v>58</v>
      </c>
      <c r="I71" s="5" t="s">
        <v>138</v>
      </c>
      <c r="J71" s="5" t="s">
        <v>58</v>
      </c>
      <c r="K71" s="5" t="s">
        <v>82</v>
      </c>
      <c r="L71" s="5">
        <v>5</v>
      </c>
      <c r="M71" s="2"/>
    </row>
    <row r="72" spans="2:20">
      <c r="B72" s="5">
        <v>1</v>
      </c>
      <c r="C72" s="5" t="s">
        <v>140</v>
      </c>
      <c r="D72" s="5"/>
      <c r="E72" s="5" t="s">
        <v>58</v>
      </c>
      <c r="F72" s="5"/>
      <c r="G72" s="2" t="s">
        <v>206</v>
      </c>
      <c r="H72" s="5"/>
      <c r="I72" s="5"/>
      <c r="J72" s="5"/>
      <c r="K72" s="5"/>
      <c r="L72" s="5"/>
      <c r="M72" s="2"/>
    </row>
    <row r="73" spans="2:20">
      <c r="B73" s="5">
        <v>1</v>
      </c>
      <c r="C73" s="5" t="s">
        <v>142</v>
      </c>
      <c r="D73" s="5"/>
      <c r="E73" s="5" t="s">
        <v>58</v>
      </c>
      <c r="F73" s="5"/>
      <c r="G73" s="2" t="s">
        <v>207</v>
      </c>
      <c r="H73" s="5"/>
      <c r="I73" s="5"/>
      <c r="J73" s="5"/>
      <c r="K73" s="5"/>
      <c r="L73" s="5"/>
      <c r="M73" s="2"/>
    </row>
    <row r="74" spans="2:20">
      <c r="B74" s="5">
        <v>33</v>
      </c>
      <c r="C74" s="5" t="s">
        <v>140</v>
      </c>
      <c r="D74" s="2"/>
      <c r="E74" s="5" t="s">
        <v>272</v>
      </c>
      <c r="F74" s="5"/>
      <c r="G74" s="2" t="s">
        <v>208</v>
      </c>
      <c r="H74" s="2"/>
      <c r="I74" s="5"/>
      <c r="J74" s="5"/>
      <c r="K74" s="5"/>
      <c r="L74" s="5"/>
      <c r="M74" s="2"/>
      <c r="R74" s="48"/>
      <c r="S74" s="50"/>
    </row>
    <row r="75" spans="2:20">
      <c r="B75" s="5">
        <v>78</v>
      </c>
      <c r="C75" s="5" t="s">
        <v>142</v>
      </c>
      <c r="D75" s="5"/>
      <c r="E75" s="5" t="s">
        <v>272</v>
      </c>
      <c r="F75" s="5"/>
      <c r="G75" s="2" t="s">
        <v>208</v>
      </c>
      <c r="H75" s="5"/>
      <c r="I75" s="5"/>
      <c r="J75" s="5"/>
      <c r="K75" s="5"/>
      <c r="L75" s="5"/>
      <c r="M75" s="2"/>
    </row>
    <row r="76" spans="2:20">
      <c r="B76" s="5">
        <v>1</v>
      </c>
      <c r="C76" s="5" t="s">
        <v>140</v>
      </c>
      <c r="D76" s="5" t="s">
        <v>141</v>
      </c>
      <c r="E76" s="5" t="s">
        <v>269</v>
      </c>
      <c r="F76" s="5" t="s">
        <v>58</v>
      </c>
      <c r="G76" s="2" t="s">
        <v>40</v>
      </c>
      <c r="H76" s="5" t="s">
        <v>58</v>
      </c>
      <c r="I76" s="5" t="s">
        <v>138</v>
      </c>
      <c r="J76" s="5" t="s">
        <v>58</v>
      </c>
      <c r="K76" s="5" t="s">
        <v>82</v>
      </c>
      <c r="L76" s="5"/>
      <c r="M76" s="2"/>
    </row>
    <row r="77" spans="2:20">
      <c r="B77" s="5">
        <v>10</v>
      </c>
      <c r="C77" s="5" t="s">
        <v>141</v>
      </c>
      <c r="D77" s="5" t="s">
        <v>143</v>
      </c>
      <c r="E77" s="5" t="s">
        <v>269</v>
      </c>
      <c r="F77" s="5" t="s">
        <v>58</v>
      </c>
      <c r="G77" s="2" t="s">
        <v>37</v>
      </c>
      <c r="H77" s="5" t="s">
        <v>58</v>
      </c>
      <c r="I77" s="5" t="s">
        <v>138</v>
      </c>
      <c r="J77" s="5" t="s">
        <v>276</v>
      </c>
      <c r="K77" s="5" t="s">
        <v>82</v>
      </c>
      <c r="L77" s="5"/>
      <c r="M77" s="2" t="s">
        <v>197</v>
      </c>
    </row>
    <row r="78" spans="2:20">
      <c r="B78" s="5">
        <v>35</v>
      </c>
      <c r="C78" s="5" t="s">
        <v>140</v>
      </c>
      <c r="D78" s="19" t="s">
        <v>140</v>
      </c>
      <c r="E78" s="5" t="s">
        <v>269</v>
      </c>
      <c r="F78" s="19" t="s">
        <v>58</v>
      </c>
      <c r="G78" s="2" t="s">
        <v>54</v>
      </c>
      <c r="H78" s="5" t="s">
        <v>58</v>
      </c>
      <c r="I78" s="5" t="s">
        <v>138</v>
      </c>
      <c r="J78" s="5" t="s">
        <v>58</v>
      </c>
      <c r="K78" s="5" t="s">
        <v>82</v>
      </c>
      <c r="L78" s="5"/>
      <c r="M78" s="2"/>
    </row>
    <row r="79" spans="2:20">
      <c r="B79" s="5">
        <v>83</v>
      </c>
      <c r="C79" s="5" t="s">
        <v>140</v>
      </c>
      <c r="D79" s="5"/>
      <c r="E79" s="5" t="s">
        <v>269</v>
      </c>
      <c r="F79" s="5"/>
      <c r="G79" s="2" t="s">
        <v>277</v>
      </c>
      <c r="H79" s="5" t="s">
        <v>58</v>
      </c>
      <c r="I79" s="5" t="s">
        <v>138</v>
      </c>
      <c r="J79" s="5" t="s">
        <v>58</v>
      </c>
      <c r="K79" s="5" t="s">
        <v>82</v>
      </c>
      <c r="L79" s="5"/>
      <c r="M79" s="2"/>
      <c r="P79" s="8"/>
      <c r="Q79" s="8"/>
      <c r="R79" s="51"/>
      <c r="S79" s="8"/>
      <c r="T79" s="52"/>
    </row>
    <row r="80" spans="2:20">
      <c r="B80" s="5">
        <v>4</v>
      </c>
      <c r="C80" s="5" t="s">
        <v>140</v>
      </c>
      <c r="D80" s="5" t="s">
        <v>141</v>
      </c>
      <c r="E80" s="5" t="s">
        <v>269</v>
      </c>
      <c r="F80" s="5" t="s">
        <v>83</v>
      </c>
      <c r="G80" s="2" t="s">
        <v>51</v>
      </c>
      <c r="H80" s="5" t="s">
        <v>83</v>
      </c>
      <c r="I80" s="5" t="s">
        <v>279</v>
      </c>
      <c r="J80" s="5" t="s">
        <v>83</v>
      </c>
      <c r="K80" s="5" t="s">
        <v>82</v>
      </c>
      <c r="L80" s="5"/>
      <c r="M80" s="2" t="s">
        <v>195</v>
      </c>
      <c r="P80" s="8"/>
      <c r="Q80" s="8"/>
      <c r="R80" s="51"/>
      <c r="S80" s="8"/>
      <c r="T80" s="52"/>
    </row>
    <row r="81" spans="2:25">
      <c r="B81" s="5">
        <v>21</v>
      </c>
      <c r="C81" s="5" t="s">
        <v>140</v>
      </c>
      <c r="D81" s="5" t="s">
        <v>141</v>
      </c>
      <c r="E81" s="5" t="s">
        <v>269</v>
      </c>
      <c r="F81" s="5" t="s">
        <v>58</v>
      </c>
      <c r="G81" s="2" t="s">
        <v>53</v>
      </c>
      <c r="H81" s="5" t="s">
        <v>58</v>
      </c>
      <c r="I81" s="5" t="s">
        <v>138</v>
      </c>
      <c r="J81" s="5" t="s">
        <v>58</v>
      </c>
      <c r="K81" s="5" t="s">
        <v>82</v>
      </c>
      <c r="L81" s="5"/>
      <c r="M81" s="2"/>
      <c r="P81" s="8"/>
      <c r="Q81" s="8"/>
      <c r="R81" s="51"/>
      <c r="S81" s="8"/>
      <c r="T81" s="52"/>
    </row>
    <row r="82" spans="2:25">
      <c r="B82" s="5">
        <v>68</v>
      </c>
      <c r="C82" s="5" t="s">
        <v>140</v>
      </c>
      <c r="D82" s="5" t="s">
        <v>140</v>
      </c>
      <c r="E82" s="47" t="s">
        <v>270</v>
      </c>
      <c r="F82" s="5"/>
      <c r="G82" s="2" t="s">
        <v>266</v>
      </c>
      <c r="H82" s="5" t="s">
        <v>58</v>
      </c>
      <c r="I82" s="5" t="s">
        <v>138</v>
      </c>
      <c r="J82" s="5" t="s">
        <v>83</v>
      </c>
      <c r="K82" s="5" t="s">
        <v>82</v>
      </c>
      <c r="L82" s="5">
        <v>3</v>
      </c>
      <c r="M82" s="2"/>
      <c r="P82" s="8"/>
      <c r="Q82" s="8"/>
      <c r="R82" s="51"/>
      <c r="S82" s="8"/>
      <c r="T82" s="52"/>
      <c r="Y82" s="48"/>
    </row>
    <row r="83" spans="2:25">
      <c r="B83" s="5"/>
      <c r="C83" s="5"/>
      <c r="D83" s="5"/>
      <c r="E83" s="47"/>
      <c r="F83" s="5"/>
      <c r="G83" s="2" t="s">
        <v>404</v>
      </c>
      <c r="H83" s="5"/>
      <c r="I83" s="5" t="s">
        <v>138</v>
      </c>
      <c r="J83" s="5" t="s">
        <v>58</v>
      </c>
      <c r="K83" s="5" t="s">
        <v>82</v>
      </c>
      <c r="L83" s="5"/>
      <c r="M83" s="2"/>
      <c r="P83" s="8"/>
      <c r="Q83" s="8"/>
      <c r="R83" s="51"/>
      <c r="S83" s="8"/>
      <c r="T83" s="52"/>
      <c r="Y83" s="48"/>
    </row>
    <row r="84" spans="2:25">
      <c r="B84" s="5">
        <v>49</v>
      </c>
      <c r="C84" s="5" t="s">
        <v>142</v>
      </c>
      <c r="D84" s="5" t="s">
        <v>140</v>
      </c>
      <c r="E84" s="5" t="s">
        <v>269</v>
      </c>
      <c r="F84" s="5" t="s">
        <v>58</v>
      </c>
      <c r="G84" s="2" t="s">
        <v>27</v>
      </c>
      <c r="H84" s="5" t="s">
        <v>58</v>
      </c>
      <c r="I84" s="5" t="s">
        <v>138</v>
      </c>
      <c r="J84" s="5" t="s">
        <v>58</v>
      </c>
      <c r="K84" s="5" t="s">
        <v>82</v>
      </c>
      <c r="L84" s="5"/>
      <c r="M84" s="2"/>
      <c r="P84" s="8"/>
      <c r="Q84" s="8"/>
      <c r="R84" s="51"/>
      <c r="S84" s="8"/>
      <c r="T84" s="52"/>
      <c r="Y84" s="48"/>
    </row>
    <row r="85" spans="2:25">
      <c r="B85" s="5"/>
      <c r="C85" s="5"/>
      <c r="D85" s="5"/>
      <c r="E85" s="5"/>
      <c r="F85" s="5"/>
      <c r="G85" s="2" t="s">
        <v>406</v>
      </c>
      <c r="H85" s="5"/>
      <c r="I85" s="5" t="s">
        <v>320</v>
      </c>
      <c r="J85" s="5" t="s">
        <v>83</v>
      </c>
      <c r="K85" s="5" t="s">
        <v>157</v>
      </c>
      <c r="L85" s="5"/>
      <c r="M85" s="2"/>
      <c r="P85" s="8"/>
      <c r="Q85" s="8"/>
      <c r="R85" s="51"/>
      <c r="S85" s="8"/>
      <c r="T85" s="52"/>
      <c r="Y85" s="48"/>
    </row>
    <row r="86" spans="2:25">
      <c r="B86" s="5">
        <v>70</v>
      </c>
      <c r="C86" s="5" t="s">
        <v>142</v>
      </c>
      <c r="D86" s="5" t="s">
        <v>142</v>
      </c>
      <c r="E86" s="5" t="s">
        <v>269</v>
      </c>
      <c r="F86" s="5" t="s">
        <v>83</v>
      </c>
      <c r="G86" s="2" t="s">
        <v>43</v>
      </c>
      <c r="H86" s="5" t="s">
        <v>83</v>
      </c>
      <c r="I86" s="5" t="s">
        <v>279</v>
      </c>
      <c r="J86" s="5" t="s">
        <v>83</v>
      </c>
      <c r="K86" s="5" t="s">
        <v>82</v>
      </c>
      <c r="L86" s="5"/>
      <c r="M86" s="2" t="s">
        <v>195</v>
      </c>
      <c r="P86" s="8"/>
      <c r="Q86" s="8"/>
      <c r="R86" s="51"/>
      <c r="S86" s="8"/>
      <c r="T86" s="52"/>
      <c r="Y86" s="49"/>
    </row>
    <row r="87" spans="2:25">
      <c r="B87" s="5">
        <v>42</v>
      </c>
      <c r="C87" s="5" t="s">
        <v>142</v>
      </c>
      <c r="D87" s="5" t="s">
        <v>142</v>
      </c>
      <c r="E87" s="5" t="s">
        <v>269</v>
      </c>
      <c r="F87" s="5" t="s">
        <v>83</v>
      </c>
      <c r="G87" s="2" t="s">
        <v>254</v>
      </c>
      <c r="H87" s="5" t="s">
        <v>83</v>
      </c>
      <c r="I87" s="5" t="s">
        <v>279</v>
      </c>
      <c r="J87" s="5" t="s">
        <v>83</v>
      </c>
      <c r="K87" s="5" t="s">
        <v>82</v>
      </c>
      <c r="L87" s="5"/>
      <c r="M87" s="2"/>
      <c r="P87" s="8"/>
      <c r="Q87" s="8"/>
      <c r="R87" s="51"/>
      <c r="S87" s="8"/>
      <c r="T87" s="52"/>
      <c r="Y87" s="49"/>
    </row>
    <row r="88" spans="2:25">
      <c r="B88" s="5">
        <v>11</v>
      </c>
      <c r="C88" s="5" t="s">
        <v>140</v>
      </c>
      <c r="D88" s="5" t="s">
        <v>140</v>
      </c>
      <c r="E88" s="5" t="s">
        <v>269</v>
      </c>
      <c r="F88" s="5" t="s">
        <v>58</v>
      </c>
      <c r="G88" s="2" t="s">
        <v>80</v>
      </c>
      <c r="H88" s="5" t="s">
        <v>58</v>
      </c>
      <c r="I88" s="5" t="s">
        <v>138</v>
      </c>
      <c r="J88" s="5" t="s">
        <v>58</v>
      </c>
      <c r="K88" s="5" t="s">
        <v>82</v>
      </c>
      <c r="L88" s="5"/>
      <c r="M88" s="2" t="s">
        <v>195</v>
      </c>
      <c r="P88" s="8"/>
      <c r="Q88" s="8"/>
      <c r="R88" s="51"/>
      <c r="S88" s="8"/>
      <c r="T88" s="52"/>
      <c r="Y88" s="49"/>
    </row>
    <row r="89" spans="2:25">
      <c r="B89" s="5">
        <v>29</v>
      </c>
      <c r="C89" s="5" t="s">
        <v>140</v>
      </c>
      <c r="D89" s="5" t="s">
        <v>141</v>
      </c>
      <c r="E89" s="5" t="s">
        <v>269</v>
      </c>
      <c r="F89" s="5" t="s">
        <v>58</v>
      </c>
      <c r="G89" s="2" t="s">
        <v>99</v>
      </c>
      <c r="H89" s="5" t="s">
        <v>58</v>
      </c>
      <c r="I89" s="5" t="s">
        <v>138</v>
      </c>
      <c r="J89" s="5" t="s">
        <v>58</v>
      </c>
      <c r="K89" s="5" t="s">
        <v>82</v>
      </c>
      <c r="L89" s="5"/>
      <c r="M89" s="2"/>
      <c r="P89" s="8"/>
      <c r="Q89" s="8"/>
      <c r="R89" s="51"/>
      <c r="S89" s="8"/>
      <c r="T89" s="52"/>
      <c r="Y89" s="49"/>
    </row>
    <row r="90" spans="2:25">
      <c r="B90" s="5">
        <v>26</v>
      </c>
      <c r="C90" s="5" t="s">
        <v>140</v>
      </c>
      <c r="D90" s="47" t="s">
        <v>141</v>
      </c>
      <c r="E90" s="5" t="s">
        <v>269</v>
      </c>
      <c r="F90" s="47" t="s">
        <v>58</v>
      </c>
      <c r="G90" s="2" t="s">
        <v>52</v>
      </c>
      <c r="H90" s="5" t="s">
        <v>58</v>
      </c>
      <c r="I90" s="5" t="s">
        <v>138</v>
      </c>
      <c r="J90" s="5" t="s">
        <v>58</v>
      </c>
      <c r="K90" s="5" t="s">
        <v>82</v>
      </c>
      <c r="L90" s="5"/>
      <c r="M90" s="2" t="s">
        <v>195</v>
      </c>
      <c r="P90" s="8"/>
      <c r="Q90" s="8"/>
      <c r="R90" s="51"/>
      <c r="S90" s="8"/>
      <c r="T90" s="52"/>
      <c r="Y90" s="49"/>
    </row>
    <row r="91" spans="2:25">
      <c r="B91" s="5">
        <v>80</v>
      </c>
      <c r="C91" s="5" t="s">
        <v>140</v>
      </c>
      <c r="D91" s="5" t="s">
        <v>143</v>
      </c>
      <c r="E91" s="5" t="s">
        <v>269</v>
      </c>
      <c r="F91" s="5" t="s">
        <v>58</v>
      </c>
      <c r="G91" s="2" t="s">
        <v>179</v>
      </c>
      <c r="H91" s="5" t="s">
        <v>58</v>
      </c>
      <c r="I91" s="5" t="s">
        <v>138</v>
      </c>
      <c r="J91" s="5" t="s">
        <v>83</v>
      </c>
      <c r="K91" s="5" t="s">
        <v>82</v>
      </c>
      <c r="L91" s="5"/>
      <c r="M91" s="2"/>
      <c r="P91" s="8"/>
      <c r="Q91" s="8"/>
      <c r="R91" s="51"/>
      <c r="S91" s="8"/>
      <c r="T91" s="52"/>
      <c r="Y91" s="49"/>
    </row>
    <row r="92" spans="2:25">
      <c r="B92" s="5"/>
      <c r="C92" s="5"/>
      <c r="D92" s="5"/>
      <c r="E92" s="5"/>
      <c r="F92" s="5"/>
      <c r="G92" s="2" t="s">
        <v>409</v>
      </c>
      <c r="H92" s="5" t="s">
        <v>58</v>
      </c>
      <c r="I92" s="5" t="s">
        <v>138</v>
      </c>
      <c r="J92" s="5" t="s">
        <v>280</v>
      </c>
      <c r="K92" s="5" t="s">
        <v>82</v>
      </c>
      <c r="L92" s="5"/>
      <c r="M92" s="2"/>
      <c r="P92" s="8"/>
      <c r="Q92" s="8"/>
      <c r="R92" s="51"/>
      <c r="S92" s="8"/>
      <c r="T92" s="52"/>
      <c r="Y92" s="49"/>
    </row>
    <row r="93" spans="2:25">
      <c r="B93" s="5">
        <v>33</v>
      </c>
      <c r="C93" s="5"/>
      <c r="D93" s="5"/>
      <c r="E93" s="5"/>
      <c r="F93" s="5"/>
      <c r="G93" s="2" t="s">
        <v>342</v>
      </c>
      <c r="H93" s="5" t="s">
        <v>58</v>
      </c>
      <c r="I93" s="5" t="s">
        <v>138</v>
      </c>
      <c r="J93" s="5" t="s">
        <v>58</v>
      </c>
      <c r="K93" s="5" t="s">
        <v>82</v>
      </c>
      <c r="L93" s="5"/>
      <c r="M93" s="2"/>
      <c r="P93" s="8"/>
      <c r="Q93" s="8"/>
      <c r="R93" s="51"/>
      <c r="S93" s="8"/>
      <c r="T93" s="52"/>
      <c r="Y93" s="49"/>
    </row>
    <row r="94" spans="2:25">
      <c r="B94" s="5">
        <v>56</v>
      </c>
      <c r="C94" s="5" t="s">
        <v>140</v>
      </c>
      <c r="D94" s="5" t="s">
        <v>141</v>
      </c>
      <c r="E94" s="5" t="s">
        <v>269</v>
      </c>
      <c r="F94" s="5" t="s">
        <v>58</v>
      </c>
      <c r="G94" s="2" t="s">
        <v>129</v>
      </c>
      <c r="H94" s="5" t="s">
        <v>58</v>
      </c>
      <c r="I94" s="5" t="s">
        <v>138</v>
      </c>
      <c r="J94" s="5" t="s">
        <v>58</v>
      </c>
      <c r="K94" s="5" t="s">
        <v>82</v>
      </c>
      <c r="L94" s="5"/>
      <c r="M94" s="2"/>
      <c r="P94" s="8"/>
      <c r="Q94" s="8"/>
      <c r="R94" s="51"/>
      <c r="S94" s="8"/>
      <c r="T94" s="52"/>
    </row>
    <row r="95" spans="2:25">
      <c r="B95" s="5">
        <v>99</v>
      </c>
      <c r="C95" s="5" t="s">
        <v>140</v>
      </c>
      <c r="D95" s="5" t="s">
        <v>140</v>
      </c>
      <c r="E95" s="5" t="s">
        <v>269</v>
      </c>
      <c r="F95" s="5" t="s">
        <v>58</v>
      </c>
      <c r="G95" s="2" t="s">
        <v>182</v>
      </c>
      <c r="H95" s="5" t="s">
        <v>58</v>
      </c>
      <c r="I95" s="5" t="s">
        <v>138</v>
      </c>
      <c r="J95" s="5" t="s">
        <v>58</v>
      </c>
      <c r="K95" s="5" t="s">
        <v>82</v>
      </c>
      <c r="L95" s="5"/>
      <c r="M95" s="2"/>
      <c r="P95" s="8"/>
      <c r="Q95" s="8"/>
      <c r="R95" s="51"/>
      <c r="S95" s="8"/>
      <c r="T95" s="52"/>
    </row>
    <row r="96" spans="2:25">
      <c r="B96" s="5">
        <v>69</v>
      </c>
      <c r="C96" s="5" t="s">
        <v>140</v>
      </c>
      <c r="D96" s="5" t="s">
        <v>140</v>
      </c>
      <c r="E96" s="5" t="s">
        <v>269</v>
      </c>
      <c r="F96" s="5" t="s">
        <v>58</v>
      </c>
      <c r="G96" s="2" t="s">
        <v>73</v>
      </c>
      <c r="H96" s="5" t="s">
        <v>58</v>
      </c>
      <c r="I96" s="5" t="s">
        <v>138</v>
      </c>
      <c r="J96" s="5" t="s">
        <v>58</v>
      </c>
      <c r="K96" s="5" t="s">
        <v>82</v>
      </c>
      <c r="L96" s="5">
        <v>6</v>
      </c>
      <c r="M96" s="2"/>
      <c r="P96" s="8"/>
      <c r="Q96" s="8"/>
      <c r="R96" s="51"/>
      <c r="S96" s="8"/>
      <c r="T96" s="52"/>
    </row>
    <row r="97" spans="2:20">
      <c r="B97" s="5">
        <v>92</v>
      </c>
      <c r="C97" s="5" t="s">
        <v>140</v>
      </c>
      <c r="D97" s="5" t="s">
        <v>141</v>
      </c>
      <c r="E97" s="5" t="s">
        <v>269</v>
      </c>
      <c r="F97" s="5" t="s">
        <v>58</v>
      </c>
      <c r="G97" s="2" t="s">
        <v>84</v>
      </c>
      <c r="H97" s="5" t="s">
        <v>58</v>
      </c>
      <c r="I97" s="5" t="s">
        <v>138</v>
      </c>
      <c r="J97" s="5" t="s">
        <v>58</v>
      </c>
      <c r="K97" s="5" t="s">
        <v>82</v>
      </c>
      <c r="L97" s="5">
        <v>1</v>
      </c>
      <c r="M97" s="2"/>
      <c r="P97" s="8"/>
      <c r="Q97" s="8"/>
      <c r="R97" s="51"/>
      <c r="S97" s="8"/>
      <c r="T97" s="52"/>
    </row>
    <row r="98" spans="2:20">
      <c r="B98" s="5">
        <v>60</v>
      </c>
      <c r="C98" s="5" t="s">
        <v>140</v>
      </c>
      <c r="D98" s="5" t="s">
        <v>141</v>
      </c>
      <c r="E98" s="59" t="s">
        <v>269</v>
      </c>
      <c r="F98" s="5" t="s">
        <v>58</v>
      </c>
      <c r="G98" s="2" t="s">
        <v>98</v>
      </c>
      <c r="H98" s="5" t="s">
        <v>58</v>
      </c>
      <c r="I98" s="5" t="s">
        <v>138</v>
      </c>
      <c r="J98" s="5" t="s">
        <v>58</v>
      </c>
      <c r="K98" s="5" t="s">
        <v>82</v>
      </c>
      <c r="L98" s="5"/>
      <c r="M98" s="2" t="s">
        <v>198</v>
      </c>
      <c r="P98" s="8"/>
      <c r="Q98" s="8"/>
      <c r="R98" s="51"/>
      <c r="S98" s="8"/>
      <c r="T98" s="52"/>
    </row>
    <row r="99" spans="2:20">
      <c r="B99" s="5">
        <v>8</v>
      </c>
      <c r="C99" s="5" t="s">
        <v>140</v>
      </c>
      <c r="D99" s="5" t="s">
        <v>140</v>
      </c>
      <c r="E99" s="59" t="s">
        <v>269</v>
      </c>
      <c r="F99" s="5" t="s">
        <v>83</v>
      </c>
      <c r="G99" s="2" t="s">
        <v>222</v>
      </c>
      <c r="H99" s="5" t="s">
        <v>83</v>
      </c>
      <c r="I99" s="5" t="s">
        <v>138</v>
      </c>
      <c r="J99" s="5" t="s">
        <v>83</v>
      </c>
      <c r="K99" s="5" t="s">
        <v>82</v>
      </c>
      <c r="L99" s="5"/>
      <c r="M99" s="2"/>
      <c r="P99" s="8"/>
      <c r="Q99" s="8"/>
      <c r="R99" s="51"/>
      <c r="S99" s="8"/>
      <c r="T99" s="52"/>
    </row>
    <row r="100" spans="2:20">
      <c r="B100" s="5">
        <v>58</v>
      </c>
      <c r="C100" s="5" t="s">
        <v>140</v>
      </c>
      <c r="D100" s="5" t="s">
        <v>140</v>
      </c>
      <c r="E100" s="5" t="s">
        <v>269</v>
      </c>
      <c r="F100" s="5" t="s">
        <v>58</v>
      </c>
      <c r="G100" s="2" t="s">
        <v>135</v>
      </c>
      <c r="H100" s="5" t="s">
        <v>58</v>
      </c>
      <c r="I100" s="5" t="s">
        <v>138</v>
      </c>
      <c r="J100" s="5" t="s">
        <v>58</v>
      </c>
      <c r="K100" s="5" t="s">
        <v>82</v>
      </c>
      <c r="L100" s="5"/>
      <c r="M100" s="2"/>
      <c r="P100" s="8"/>
      <c r="Q100" s="8"/>
      <c r="R100" s="51"/>
      <c r="S100" s="8"/>
      <c r="T100" s="52"/>
    </row>
    <row r="101" spans="2:20">
      <c r="B101" s="5">
        <v>93</v>
      </c>
      <c r="C101" s="5" t="s">
        <v>142</v>
      </c>
      <c r="D101" s="5" t="s">
        <v>142</v>
      </c>
      <c r="E101" s="5" t="s">
        <v>272</v>
      </c>
      <c r="F101" s="5" t="s">
        <v>58</v>
      </c>
      <c r="G101" s="2" t="s">
        <v>205</v>
      </c>
      <c r="H101" s="5" t="s">
        <v>58</v>
      </c>
      <c r="I101" s="5" t="s">
        <v>138</v>
      </c>
      <c r="J101" s="5" t="s">
        <v>58</v>
      </c>
      <c r="K101" s="5" t="s">
        <v>157</v>
      </c>
      <c r="L101" s="5"/>
      <c r="M101" s="2"/>
      <c r="P101" s="8"/>
      <c r="Q101" s="8"/>
      <c r="R101" s="51"/>
      <c r="S101" s="8"/>
      <c r="T101" s="52"/>
    </row>
    <row r="102" spans="2:20">
      <c r="B102" s="5">
        <v>2</v>
      </c>
      <c r="C102" s="5" t="s">
        <v>140</v>
      </c>
      <c r="D102" s="5" t="s">
        <v>140</v>
      </c>
      <c r="E102" s="5" t="s">
        <v>269</v>
      </c>
      <c r="F102" s="5" t="s">
        <v>58</v>
      </c>
      <c r="G102" s="2" t="s">
        <v>97</v>
      </c>
      <c r="H102" s="5" t="s">
        <v>58</v>
      </c>
      <c r="I102" s="5" t="s">
        <v>138</v>
      </c>
      <c r="J102" s="5" t="s">
        <v>58</v>
      </c>
      <c r="K102" s="5" t="s">
        <v>82</v>
      </c>
      <c r="L102" s="5"/>
      <c r="M102" s="2" t="s">
        <v>195</v>
      </c>
      <c r="P102" s="8"/>
      <c r="Q102" s="8"/>
      <c r="R102" s="51"/>
      <c r="S102" s="8"/>
      <c r="T102" s="52"/>
    </row>
    <row r="103" spans="2:20">
      <c r="B103" s="5">
        <v>84</v>
      </c>
      <c r="C103" s="5" t="s">
        <v>141</v>
      </c>
      <c r="D103" s="5" t="s">
        <v>141</v>
      </c>
      <c r="E103" s="59" t="s">
        <v>269</v>
      </c>
      <c r="F103" s="5" t="s">
        <v>58</v>
      </c>
      <c r="G103" s="2" t="s">
        <v>165</v>
      </c>
      <c r="H103" s="5" t="s">
        <v>58</v>
      </c>
      <c r="I103" s="5" t="s">
        <v>138</v>
      </c>
      <c r="J103" s="5" t="s">
        <v>58</v>
      </c>
      <c r="K103" s="5" t="s">
        <v>82</v>
      </c>
      <c r="L103" s="5"/>
      <c r="M103" s="2"/>
      <c r="P103" s="8"/>
      <c r="Q103" s="8"/>
      <c r="R103" s="51"/>
      <c r="S103" s="8"/>
      <c r="T103" s="52"/>
    </row>
    <row r="104" spans="2:20">
      <c r="B104" s="5">
        <v>23</v>
      </c>
      <c r="C104" s="5" t="s">
        <v>140</v>
      </c>
      <c r="D104" s="5" t="s">
        <v>140</v>
      </c>
      <c r="E104" s="59" t="s">
        <v>269</v>
      </c>
      <c r="F104" s="5" t="s">
        <v>58</v>
      </c>
      <c r="G104" s="2" t="s">
        <v>252</v>
      </c>
      <c r="H104" s="5" t="s">
        <v>83</v>
      </c>
      <c r="I104" s="5" t="s">
        <v>138</v>
      </c>
      <c r="J104" s="5" t="s">
        <v>83</v>
      </c>
      <c r="K104" s="5" t="s">
        <v>82</v>
      </c>
      <c r="L104" s="5"/>
      <c r="M104" s="2"/>
      <c r="P104" s="8"/>
      <c r="Q104" s="8"/>
      <c r="R104" s="51"/>
      <c r="S104" s="8"/>
      <c r="T104" s="52"/>
    </row>
    <row r="105" spans="2:20">
      <c r="B105" s="5">
        <v>54</v>
      </c>
      <c r="C105" s="5" t="s">
        <v>141</v>
      </c>
      <c r="D105" s="5" t="s">
        <v>141</v>
      </c>
      <c r="E105" s="5" t="s">
        <v>269</v>
      </c>
      <c r="F105" s="5" t="s">
        <v>58</v>
      </c>
      <c r="G105" s="2" t="s">
        <v>19</v>
      </c>
      <c r="H105" s="5" t="s">
        <v>58</v>
      </c>
      <c r="I105" s="5" t="s">
        <v>138</v>
      </c>
      <c r="J105" s="5" t="s">
        <v>58</v>
      </c>
      <c r="K105" s="5" t="s">
        <v>82</v>
      </c>
      <c r="L105" s="5"/>
      <c r="M105" s="2"/>
      <c r="P105" s="8"/>
      <c r="Q105" s="8"/>
      <c r="R105" s="51"/>
      <c r="S105" s="8"/>
      <c r="T105" s="52"/>
    </row>
    <row r="106" spans="2:20">
      <c r="B106" s="5">
        <v>32</v>
      </c>
      <c r="C106" s="5" t="s">
        <v>142</v>
      </c>
      <c r="D106" s="5"/>
      <c r="E106" s="5"/>
      <c r="F106" s="5"/>
      <c r="G106" s="2" t="s">
        <v>344</v>
      </c>
      <c r="H106" s="5" t="s">
        <v>58</v>
      </c>
      <c r="I106" s="5" t="s">
        <v>138</v>
      </c>
      <c r="J106" s="5" t="s">
        <v>58</v>
      </c>
      <c r="K106" s="5" t="s">
        <v>82</v>
      </c>
      <c r="L106" s="5"/>
      <c r="M106" s="2"/>
      <c r="P106" s="8"/>
      <c r="Q106" s="8"/>
      <c r="R106" s="51"/>
      <c r="S106" s="8"/>
      <c r="T106" s="52"/>
    </row>
    <row r="107" spans="2:20">
      <c r="B107" s="5"/>
      <c r="C107" s="5"/>
      <c r="D107" s="5"/>
      <c r="E107" s="5"/>
      <c r="F107" s="5"/>
      <c r="G107" s="2" t="s">
        <v>309</v>
      </c>
      <c r="H107" s="5" t="s">
        <v>83</v>
      </c>
      <c r="I107" s="5" t="s">
        <v>138</v>
      </c>
      <c r="J107" s="5" t="s">
        <v>83</v>
      </c>
      <c r="K107" s="5" t="s">
        <v>82</v>
      </c>
      <c r="L107" s="5"/>
      <c r="M107" s="2"/>
      <c r="P107" s="8"/>
      <c r="Q107" s="8"/>
      <c r="R107" s="51"/>
      <c r="S107" s="8"/>
      <c r="T107" s="52"/>
    </row>
    <row r="108" spans="2:20">
      <c r="B108" s="5">
        <v>95</v>
      </c>
      <c r="C108" s="5" t="s">
        <v>186</v>
      </c>
      <c r="D108" s="5" t="s">
        <v>142</v>
      </c>
      <c r="E108" s="5" t="s">
        <v>269</v>
      </c>
      <c r="F108" s="5" t="s">
        <v>58</v>
      </c>
      <c r="G108" s="2" t="s">
        <v>184</v>
      </c>
      <c r="H108" s="5" t="s">
        <v>58</v>
      </c>
      <c r="I108" s="5" t="s">
        <v>138</v>
      </c>
      <c r="J108" s="5" t="s">
        <v>58</v>
      </c>
      <c r="K108" s="5" t="s">
        <v>82</v>
      </c>
      <c r="L108" s="5"/>
      <c r="M108" s="2"/>
    </row>
    <row r="109" spans="2:20">
      <c r="B109" s="5">
        <v>27</v>
      </c>
      <c r="C109" s="5" t="s">
        <v>140</v>
      </c>
      <c r="D109" s="19" t="s">
        <v>140</v>
      </c>
      <c r="E109" s="5" t="s">
        <v>269</v>
      </c>
      <c r="F109" s="19" t="s">
        <v>58</v>
      </c>
      <c r="G109" s="2" t="s">
        <v>34</v>
      </c>
      <c r="H109" s="5" t="s">
        <v>58</v>
      </c>
      <c r="I109" s="5" t="s">
        <v>138</v>
      </c>
      <c r="J109" s="5" t="s">
        <v>83</v>
      </c>
      <c r="K109" s="5" t="s">
        <v>82</v>
      </c>
      <c r="L109" s="5"/>
      <c r="M109" s="2"/>
    </row>
    <row r="110" spans="2:20">
      <c r="B110" s="5">
        <v>59</v>
      </c>
      <c r="C110" s="5" t="s">
        <v>141</v>
      </c>
      <c r="D110" s="5" t="s">
        <v>141</v>
      </c>
      <c r="E110" s="5" t="s">
        <v>269</v>
      </c>
      <c r="F110" s="5"/>
      <c r="G110" s="2" t="s">
        <v>81</v>
      </c>
      <c r="H110" s="5" t="s">
        <v>83</v>
      </c>
      <c r="I110" s="5" t="s">
        <v>279</v>
      </c>
      <c r="J110" s="5" t="s">
        <v>83</v>
      </c>
      <c r="K110" s="5" t="s">
        <v>82</v>
      </c>
      <c r="L110" s="5"/>
      <c r="M110" s="2"/>
    </row>
    <row r="111" spans="2:20">
      <c r="B111" s="5">
        <v>3</v>
      </c>
      <c r="C111" s="5" t="s">
        <v>140</v>
      </c>
      <c r="D111" s="5" t="s">
        <v>140</v>
      </c>
      <c r="E111" s="5" t="s">
        <v>269</v>
      </c>
      <c r="F111" s="5" t="s">
        <v>83</v>
      </c>
      <c r="G111" s="2" t="s">
        <v>68</v>
      </c>
      <c r="H111" s="5" t="s">
        <v>83</v>
      </c>
      <c r="I111" s="5" t="s">
        <v>279</v>
      </c>
      <c r="J111" s="5" t="s">
        <v>83</v>
      </c>
      <c r="K111" s="5" t="s">
        <v>82</v>
      </c>
      <c r="L111" s="5"/>
      <c r="M111" s="2"/>
    </row>
    <row r="112" spans="2:20">
      <c r="B112" s="5">
        <v>13</v>
      </c>
      <c r="C112" s="5" t="s">
        <v>140</v>
      </c>
      <c r="D112" s="5" t="s">
        <v>141</v>
      </c>
      <c r="E112" s="5" t="s">
        <v>269</v>
      </c>
      <c r="F112" s="5" t="s">
        <v>83</v>
      </c>
      <c r="G112" s="2" t="s">
        <v>156</v>
      </c>
      <c r="H112" s="5" t="s">
        <v>83</v>
      </c>
      <c r="I112" s="5" t="s">
        <v>138</v>
      </c>
      <c r="J112" s="5" t="s">
        <v>83</v>
      </c>
      <c r="K112" s="5" t="s">
        <v>82</v>
      </c>
      <c r="L112" s="5"/>
      <c r="M112" s="2"/>
    </row>
    <row r="113" spans="2:13">
      <c r="B113" s="5"/>
      <c r="C113" s="5"/>
      <c r="D113" s="5"/>
      <c r="E113" s="5"/>
      <c r="F113" s="5"/>
      <c r="G113" s="2" t="s">
        <v>410</v>
      </c>
      <c r="H113" s="5"/>
      <c r="I113" s="5" t="s">
        <v>138</v>
      </c>
      <c r="J113" s="5" t="s">
        <v>83</v>
      </c>
      <c r="K113" s="5" t="s">
        <v>82</v>
      </c>
      <c r="L113" s="5"/>
      <c r="M113" s="2"/>
    </row>
    <row r="114" spans="2:13">
      <c r="B114" s="5"/>
      <c r="C114" s="5"/>
      <c r="D114" s="5"/>
      <c r="E114" s="5"/>
      <c r="F114" s="5"/>
      <c r="G114" s="2" t="s">
        <v>411</v>
      </c>
      <c r="H114" s="5"/>
      <c r="I114" s="5" t="s">
        <v>138</v>
      </c>
      <c r="J114" s="5" t="s">
        <v>58</v>
      </c>
      <c r="K114" s="5" t="s">
        <v>82</v>
      </c>
      <c r="L114" s="5"/>
      <c r="M114" s="2"/>
    </row>
    <row r="115" spans="2:13">
      <c r="B115" s="5">
        <v>96</v>
      </c>
      <c r="C115" s="5" t="s">
        <v>140</v>
      </c>
      <c r="D115" s="5" t="s">
        <v>140</v>
      </c>
      <c r="E115" s="5" t="s">
        <v>269</v>
      </c>
      <c r="F115" s="5" t="s">
        <v>58</v>
      </c>
      <c r="G115" s="2" t="s">
        <v>39</v>
      </c>
      <c r="H115" s="5" t="s">
        <v>58</v>
      </c>
      <c r="I115" s="5" t="s">
        <v>138</v>
      </c>
      <c r="J115" s="5" t="s">
        <v>58</v>
      </c>
      <c r="K115" s="5" t="s">
        <v>82</v>
      </c>
      <c r="L115" s="5"/>
      <c r="M115" s="2"/>
    </row>
    <row r="116" spans="2:13">
      <c r="B116" s="5">
        <v>31</v>
      </c>
      <c r="C116" s="5" t="s">
        <v>141</v>
      </c>
      <c r="D116" s="47" t="s">
        <v>143</v>
      </c>
      <c r="E116" s="90" t="s">
        <v>269</v>
      </c>
      <c r="F116" s="47" t="s">
        <v>58</v>
      </c>
      <c r="G116" s="2" t="s">
        <v>45</v>
      </c>
      <c r="H116" s="5" t="s">
        <v>58</v>
      </c>
      <c r="I116" s="5" t="s">
        <v>138</v>
      </c>
      <c r="J116" s="5" t="s">
        <v>58</v>
      </c>
      <c r="K116" s="5" t="s">
        <v>82</v>
      </c>
      <c r="L116" s="5"/>
      <c r="M116" s="2"/>
    </row>
    <row r="117" spans="2:13">
      <c r="B117" s="5">
        <v>30</v>
      </c>
      <c r="C117" s="5" t="s">
        <v>141</v>
      </c>
      <c r="D117" s="5" t="s">
        <v>141</v>
      </c>
      <c r="E117" s="59"/>
      <c r="F117" s="5"/>
      <c r="G117" s="2"/>
      <c r="H117" s="5" t="s">
        <v>83</v>
      </c>
      <c r="I117" s="5" t="s">
        <v>279</v>
      </c>
      <c r="J117" s="5" t="s">
        <v>83</v>
      </c>
      <c r="K117" s="5" t="s">
        <v>82</v>
      </c>
      <c r="L117" s="5"/>
      <c r="M117" s="2"/>
    </row>
    <row r="118" spans="2:13">
      <c r="B118" s="5">
        <v>7</v>
      </c>
      <c r="C118" s="5" t="s">
        <v>141</v>
      </c>
      <c r="D118" s="5" t="s">
        <v>143</v>
      </c>
      <c r="E118" s="59" t="s">
        <v>269</v>
      </c>
      <c r="F118" s="5" t="s">
        <v>58</v>
      </c>
      <c r="G118" s="2" t="s">
        <v>46</v>
      </c>
      <c r="H118" s="5" t="s">
        <v>58</v>
      </c>
      <c r="I118" s="5" t="s">
        <v>138</v>
      </c>
      <c r="J118" s="5" t="s">
        <v>58</v>
      </c>
      <c r="K118" s="5" t="s">
        <v>82</v>
      </c>
      <c r="L118" s="5"/>
      <c r="M118" s="2" t="s">
        <v>197</v>
      </c>
    </row>
    <row r="119" spans="2:13">
      <c r="B119" s="5">
        <v>12</v>
      </c>
      <c r="C119" s="5" t="s">
        <v>140</v>
      </c>
      <c r="D119" s="5" t="s">
        <v>140</v>
      </c>
      <c r="E119" s="59" t="s">
        <v>269</v>
      </c>
      <c r="F119" s="5" t="s">
        <v>58</v>
      </c>
      <c r="G119" s="2" t="s">
        <v>26</v>
      </c>
      <c r="H119" s="5" t="s">
        <v>58</v>
      </c>
      <c r="I119" s="5" t="s">
        <v>138</v>
      </c>
      <c r="J119" s="5" t="s">
        <v>58</v>
      </c>
      <c r="K119" s="5" t="s">
        <v>82</v>
      </c>
      <c r="L119" s="5"/>
      <c r="M119" s="2" t="s">
        <v>198</v>
      </c>
    </row>
    <row r="120" spans="2:13">
      <c r="B120" s="5">
        <v>32</v>
      </c>
      <c r="C120" s="5" t="s">
        <v>141</v>
      </c>
      <c r="D120" s="47" t="s">
        <v>141</v>
      </c>
      <c r="E120" s="5" t="s">
        <v>269</v>
      </c>
      <c r="F120" s="47" t="s">
        <v>58</v>
      </c>
      <c r="G120" s="2" t="s">
        <v>47</v>
      </c>
      <c r="H120" s="5" t="s">
        <v>58</v>
      </c>
      <c r="I120" s="5" t="s">
        <v>138</v>
      </c>
      <c r="J120" s="5" t="s">
        <v>58</v>
      </c>
      <c r="K120" s="5" t="s">
        <v>82</v>
      </c>
      <c r="L120" s="5"/>
      <c r="M120" s="2"/>
    </row>
    <row r="121" spans="2:13">
      <c r="B121" s="5">
        <v>62</v>
      </c>
      <c r="C121" s="5" t="s">
        <v>140</v>
      </c>
      <c r="D121" s="5" t="s">
        <v>140</v>
      </c>
      <c r="E121" s="5" t="s">
        <v>269</v>
      </c>
      <c r="F121" s="5" t="s">
        <v>83</v>
      </c>
      <c r="G121" s="2" t="s">
        <v>18</v>
      </c>
      <c r="H121" s="5" t="s">
        <v>83</v>
      </c>
      <c r="I121" s="5" t="s">
        <v>279</v>
      </c>
      <c r="J121" s="5" t="s">
        <v>83</v>
      </c>
      <c r="K121" s="5" t="s">
        <v>82</v>
      </c>
      <c r="L121" s="5"/>
      <c r="M121" s="2"/>
    </row>
    <row r="122" spans="2:13">
      <c r="B122" s="5"/>
      <c r="C122" s="5"/>
      <c r="D122" s="5"/>
      <c r="E122" s="5"/>
      <c r="F122" s="5"/>
      <c r="G122" s="2" t="s">
        <v>346</v>
      </c>
      <c r="H122" s="5"/>
      <c r="I122" s="5" t="s">
        <v>138</v>
      </c>
      <c r="J122" s="5" t="s">
        <v>58</v>
      </c>
      <c r="K122" s="5" t="s">
        <v>82</v>
      </c>
      <c r="L122" s="5"/>
      <c r="M122" s="2"/>
    </row>
    <row r="123" spans="2:13">
      <c r="B123" s="5">
        <v>20</v>
      </c>
      <c r="C123" s="5" t="s">
        <v>140</v>
      </c>
      <c r="D123" s="47" t="s">
        <v>140</v>
      </c>
      <c r="E123" s="5" t="s">
        <v>269</v>
      </c>
      <c r="F123" s="47" t="s">
        <v>58</v>
      </c>
      <c r="G123" s="2" t="s">
        <v>96</v>
      </c>
      <c r="H123" s="5" t="s">
        <v>58</v>
      </c>
      <c r="I123" s="5" t="s">
        <v>138</v>
      </c>
      <c r="J123" s="5" t="s">
        <v>58</v>
      </c>
      <c r="K123" s="5" t="s">
        <v>82</v>
      </c>
      <c r="L123" s="5"/>
      <c r="M123" s="2"/>
    </row>
    <row r="124" spans="2:13">
      <c r="B124" s="5">
        <v>61</v>
      </c>
      <c r="C124" s="5" t="s">
        <v>142</v>
      </c>
      <c r="D124" s="47" t="s">
        <v>142</v>
      </c>
      <c r="E124" s="5" t="s">
        <v>269</v>
      </c>
      <c r="F124" s="47" t="s">
        <v>58</v>
      </c>
      <c r="G124" s="2" t="s">
        <v>219</v>
      </c>
      <c r="H124" s="5" t="s">
        <v>58</v>
      </c>
      <c r="I124" s="5" t="s">
        <v>138</v>
      </c>
      <c r="J124" s="5" t="s">
        <v>58</v>
      </c>
      <c r="K124" s="5" t="s">
        <v>82</v>
      </c>
      <c r="L124" s="5"/>
      <c r="M124" s="2"/>
    </row>
    <row r="125" spans="2:13">
      <c r="B125" s="5">
        <v>87</v>
      </c>
      <c r="C125" s="5" t="s">
        <v>142</v>
      </c>
      <c r="D125" s="5" t="s">
        <v>142</v>
      </c>
      <c r="E125" s="5" t="s">
        <v>269</v>
      </c>
      <c r="F125" s="5" t="s">
        <v>268</v>
      </c>
      <c r="G125" s="2" t="s">
        <v>178</v>
      </c>
      <c r="H125" s="5" t="s">
        <v>83</v>
      </c>
      <c r="I125" s="5"/>
      <c r="J125" s="5" t="s">
        <v>83</v>
      </c>
      <c r="K125" s="5" t="s">
        <v>82</v>
      </c>
      <c r="L125" s="5"/>
      <c r="M125" s="2"/>
    </row>
    <row r="126" spans="2:13">
      <c r="B126" s="5">
        <v>28</v>
      </c>
      <c r="C126" s="5" t="s">
        <v>141</v>
      </c>
      <c r="D126" s="47" t="s">
        <v>141</v>
      </c>
      <c r="E126" s="5" t="s">
        <v>269</v>
      </c>
      <c r="F126" s="47" t="s">
        <v>58</v>
      </c>
      <c r="G126" s="2" t="s">
        <v>95</v>
      </c>
      <c r="H126" s="5" t="s">
        <v>58</v>
      </c>
      <c r="I126" s="5" t="s">
        <v>138</v>
      </c>
      <c r="J126" s="5" t="s">
        <v>58</v>
      </c>
      <c r="K126" s="5" t="s">
        <v>82</v>
      </c>
      <c r="L126" s="5"/>
      <c r="M126" s="2"/>
    </row>
    <row r="127" spans="2:13">
      <c r="B127" s="5">
        <v>63</v>
      </c>
      <c r="C127" s="5" t="s">
        <v>140</v>
      </c>
      <c r="D127" s="5" t="s">
        <v>140</v>
      </c>
      <c r="E127" s="5" t="s">
        <v>269</v>
      </c>
      <c r="F127" s="5" t="s">
        <v>83</v>
      </c>
      <c r="G127" s="2" t="s">
        <v>94</v>
      </c>
      <c r="H127" s="5" t="s">
        <v>83</v>
      </c>
      <c r="I127" s="5" t="s">
        <v>138</v>
      </c>
      <c r="J127" s="5" t="s">
        <v>83</v>
      </c>
      <c r="K127" s="5" t="s">
        <v>82</v>
      </c>
      <c r="L127" s="5"/>
      <c r="M127" s="2"/>
    </row>
    <row r="128" spans="2:13">
      <c r="B128" s="6"/>
      <c r="C128" s="5"/>
      <c r="D128" s="5"/>
      <c r="E128" s="5"/>
      <c r="F128" s="5"/>
      <c r="G128" s="2" t="s">
        <v>93</v>
      </c>
      <c r="H128" s="5"/>
      <c r="I128" s="5" t="s">
        <v>138</v>
      </c>
      <c r="J128" s="5"/>
      <c r="K128" s="5" t="s">
        <v>82</v>
      </c>
      <c r="L128" s="5"/>
      <c r="M128" s="2"/>
    </row>
    <row r="129" spans="2:13" ht="15.95" customHeight="1">
      <c r="B129" s="5">
        <v>38</v>
      </c>
      <c r="C129" s="5" t="s">
        <v>142</v>
      </c>
      <c r="D129" s="5" t="s">
        <v>142</v>
      </c>
      <c r="E129" s="5" t="s">
        <v>269</v>
      </c>
      <c r="F129" s="5" t="s">
        <v>58</v>
      </c>
      <c r="G129" s="2" t="s">
        <v>21</v>
      </c>
      <c r="H129" s="5" t="s">
        <v>58</v>
      </c>
      <c r="I129" s="5" t="s">
        <v>138</v>
      </c>
      <c r="J129" s="5" t="s">
        <v>58</v>
      </c>
      <c r="K129" s="5" t="s">
        <v>82</v>
      </c>
      <c r="L129" s="5"/>
      <c r="M129" s="2"/>
    </row>
    <row r="130" spans="2:13">
      <c r="B130" s="5">
        <v>45</v>
      </c>
      <c r="C130" s="5" t="s">
        <v>140</v>
      </c>
      <c r="D130" s="5" t="s">
        <v>140</v>
      </c>
      <c r="E130" s="5" t="s">
        <v>269</v>
      </c>
      <c r="F130" s="5" t="s">
        <v>58</v>
      </c>
      <c r="G130" s="2" t="s">
        <v>92</v>
      </c>
      <c r="H130" s="5" t="s">
        <v>58</v>
      </c>
      <c r="I130" s="5" t="s">
        <v>138</v>
      </c>
      <c r="J130" s="5" t="s">
        <v>58</v>
      </c>
      <c r="K130" s="5" t="s">
        <v>82</v>
      </c>
      <c r="L130" s="5"/>
      <c r="M130" s="2"/>
    </row>
    <row r="131" spans="2:13">
      <c r="B131" s="5">
        <v>64</v>
      </c>
      <c r="C131" s="5" t="s">
        <v>140</v>
      </c>
      <c r="D131" s="5" t="s">
        <v>140</v>
      </c>
      <c r="E131" s="5" t="s">
        <v>269</v>
      </c>
      <c r="F131" s="5" t="s">
        <v>58</v>
      </c>
      <c r="G131" s="2" t="s">
        <v>91</v>
      </c>
      <c r="H131" s="5" t="s">
        <v>58</v>
      </c>
      <c r="I131" s="5" t="s">
        <v>138</v>
      </c>
      <c r="J131" s="5" t="s">
        <v>58</v>
      </c>
      <c r="K131" s="5" t="s">
        <v>82</v>
      </c>
      <c r="L131" s="5"/>
      <c r="M131" s="2"/>
    </row>
    <row r="132" spans="2:13">
      <c r="B132" s="5">
        <v>77</v>
      </c>
      <c r="C132" s="5" t="s">
        <v>141</v>
      </c>
      <c r="D132" s="5" t="s">
        <v>141</v>
      </c>
      <c r="E132" s="5" t="s">
        <v>269</v>
      </c>
      <c r="F132" s="5" t="s">
        <v>58</v>
      </c>
      <c r="G132" s="2" t="s">
        <v>23</v>
      </c>
      <c r="H132" s="5" t="s">
        <v>58</v>
      </c>
      <c r="I132" s="5" t="s">
        <v>138</v>
      </c>
      <c r="J132" s="5" t="s">
        <v>58</v>
      </c>
      <c r="K132" s="5" t="s">
        <v>82</v>
      </c>
      <c r="L132" s="5"/>
      <c r="M132" s="2"/>
    </row>
    <row r="133" spans="2:13">
      <c r="B133" s="5"/>
      <c r="C133" s="5"/>
      <c r="D133" s="5"/>
      <c r="E133" s="5"/>
      <c r="F133" s="5"/>
      <c r="G133" s="2" t="s">
        <v>310</v>
      </c>
      <c r="H133" s="5"/>
      <c r="I133" s="5"/>
      <c r="J133" s="5" t="s">
        <v>280</v>
      </c>
      <c r="K133" s="5" t="s">
        <v>82</v>
      </c>
      <c r="L133" s="5"/>
      <c r="M133" s="2"/>
    </row>
    <row r="134" spans="2:13">
      <c r="B134" s="5">
        <v>41</v>
      </c>
      <c r="C134" s="5" t="s">
        <v>142</v>
      </c>
      <c r="D134" s="5" t="s">
        <v>140</v>
      </c>
      <c r="E134" s="5" t="s">
        <v>269</v>
      </c>
      <c r="F134" s="5" t="s">
        <v>58</v>
      </c>
      <c r="G134" s="2" t="s">
        <v>90</v>
      </c>
      <c r="H134" s="5" t="s">
        <v>58</v>
      </c>
      <c r="I134" s="5" t="s">
        <v>138</v>
      </c>
      <c r="J134" s="5" t="s">
        <v>58</v>
      </c>
      <c r="K134" s="5" t="s">
        <v>82</v>
      </c>
      <c r="L134" s="5"/>
      <c r="M134" s="2"/>
    </row>
    <row r="135" spans="2:13" ht="15.95" customHeight="1">
      <c r="B135" s="5">
        <v>1</v>
      </c>
      <c r="C135" s="5" t="s">
        <v>140</v>
      </c>
      <c r="D135" s="5" t="s">
        <v>140</v>
      </c>
      <c r="E135" s="5" t="s">
        <v>269</v>
      </c>
      <c r="F135" s="5" t="s">
        <v>58</v>
      </c>
      <c r="G135" s="2" t="s">
        <v>89</v>
      </c>
      <c r="H135" s="5" t="s">
        <v>58</v>
      </c>
      <c r="I135" s="5" t="s">
        <v>138</v>
      </c>
      <c r="J135" s="5" t="s">
        <v>58</v>
      </c>
      <c r="K135" s="5" t="s">
        <v>82</v>
      </c>
      <c r="L135" s="5"/>
      <c r="M135" s="2"/>
    </row>
    <row r="136" spans="2:13" ht="15.95" customHeight="1">
      <c r="B136" s="71">
        <v>88</v>
      </c>
      <c r="C136" s="5" t="s">
        <v>141</v>
      </c>
      <c r="D136" s="5" t="s">
        <v>141</v>
      </c>
      <c r="E136" s="47" t="s">
        <v>270</v>
      </c>
      <c r="F136" s="5"/>
      <c r="G136" s="2"/>
      <c r="H136" s="5"/>
      <c r="I136" s="5"/>
      <c r="J136" s="5"/>
      <c r="K136" s="5" t="s">
        <v>82</v>
      </c>
      <c r="L136" s="5"/>
      <c r="M136" s="2" t="s">
        <v>197</v>
      </c>
    </row>
    <row r="137" spans="2:13" ht="15.95" customHeight="1">
      <c r="B137" s="5">
        <v>40</v>
      </c>
      <c r="C137" s="5" t="s">
        <v>142</v>
      </c>
      <c r="D137" s="5" t="s">
        <v>142</v>
      </c>
      <c r="E137" s="5" t="s">
        <v>269</v>
      </c>
      <c r="F137" s="5" t="s">
        <v>58</v>
      </c>
      <c r="G137" s="2" t="s">
        <v>145</v>
      </c>
      <c r="H137" s="5" t="s">
        <v>58</v>
      </c>
      <c r="I137" s="5" t="s">
        <v>138</v>
      </c>
      <c r="J137" s="5" t="s">
        <v>58</v>
      </c>
      <c r="K137" s="5" t="s">
        <v>82</v>
      </c>
      <c r="L137" s="5"/>
      <c r="M137" s="2"/>
    </row>
    <row r="138" spans="2:13" ht="15.95" customHeight="1">
      <c r="B138" s="5">
        <v>71</v>
      </c>
      <c r="C138" s="5" t="s">
        <v>142</v>
      </c>
      <c r="D138" s="47" t="s">
        <v>140</v>
      </c>
      <c r="E138" s="5" t="s">
        <v>269</v>
      </c>
      <c r="F138" s="47" t="s">
        <v>58</v>
      </c>
      <c r="G138" s="2" t="s">
        <v>88</v>
      </c>
      <c r="H138" s="5" t="s">
        <v>58</v>
      </c>
      <c r="I138" s="5" t="s">
        <v>138</v>
      </c>
      <c r="J138" s="5" t="s">
        <v>58</v>
      </c>
      <c r="K138" s="5" t="s">
        <v>82</v>
      </c>
      <c r="L138" s="5"/>
      <c r="M138" s="2" t="s">
        <v>196</v>
      </c>
    </row>
    <row r="139" spans="2:13" ht="15.95" customHeight="1">
      <c r="B139" s="5">
        <v>17</v>
      </c>
      <c r="C139" s="5" t="s">
        <v>141</v>
      </c>
      <c r="D139" s="5" t="s">
        <v>141</v>
      </c>
      <c r="E139" s="5" t="s">
        <v>269</v>
      </c>
      <c r="F139" s="5" t="s">
        <v>58</v>
      </c>
      <c r="G139" s="2" t="s">
        <v>35</v>
      </c>
      <c r="H139" s="5" t="s">
        <v>58</v>
      </c>
      <c r="I139" s="5" t="s">
        <v>138</v>
      </c>
      <c r="J139" s="5" t="s">
        <v>58</v>
      </c>
      <c r="K139" s="5" t="s">
        <v>82</v>
      </c>
      <c r="L139" s="5"/>
      <c r="M139" s="2"/>
    </row>
    <row r="140" spans="2:13" ht="15.95" customHeight="1">
      <c r="B140" s="5">
        <v>16</v>
      </c>
      <c r="C140" s="5" t="s">
        <v>141</v>
      </c>
      <c r="D140" s="5" t="s">
        <v>141</v>
      </c>
      <c r="E140" s="59" t="s">
        <v>269</v>
      </c>
      <c r="F140" s="5" t="s">
        <v>58</v>
      </c>
      <c r="G140" s="2" t="s">
        <v>75</v>
      </c>
      <c r="H140" s="5" t="s">
        <v>83</v>
      </c>
      <c r="I140" s="5" t="s">
        <v>138</v>
      </c>
      <c r="J140" s="5" t="s">
        <v>280</v>
      </c>
      <c r="K140" s="5" t="s">
        <v>82</v>
      </c>
      <c r="L140" s="5"/>
      <c r="M140" s="2"/>
    </row>
    <row r="141" spans="2:13" ht="15.95" customHeight="1">
      <c r="B141" s="5">
        <v>34</v>
      </c>
      <c r="C141" s="5" t="s">
        <v>140</v>
      </c>
      <c r="D141" s="19" t="s">
        <v>141</v>
      </c>
      <c r="E141" s="92" t="s">
        <v>269</v>
      </c>
      <c r="F141" s="19" t="s">
        <v>58</v>
      </c>
      <c r="G141" s="2" t="s">
        <v>79</v>
      </c>
      <c r="H141" s="5" t="s">
        <v>58</v>
      </c>
      <c r="I141" s="5" t="s">
        <v>138</v>
      </c>
      <c r="J141" s="5" t="s">
        <v>58</v>
      </c>
      <c r="K141" s="5" t="s">
        <v>82</v>
      </c>
      <c r="L141" s="5"/>
      <c r="M141" s="2"/>
    </row>
    <row r="142" spans="2:13" ht="15.95" customHeight="1">
      <c r="B142" s="5">
        <v>67</v>
      </c>
      <c r="C142" s="5" t="s">
        <v>140</v>
      </c>
      <c r="D142" s="5" t="s">
        <v>140</v>
      </c>
      <c r="E142" s="19" t="s">
        <v>269</v>
      </c>
      <c r="F142" s="5"/>
      <c r="G142" s="2" t="s">
        <v>36</v>
      </c>
      <c r="H142" s="5" t="s">
        <v>83</v>
      </c>
      <c r="I142" s="5"/>
      <c r="J142" s="5" t="s">
        <v>83</v>
      </c>
      <c r="K142" s="5" t="s">
        <v>82</v>
      </c>
      <c r="L142" s="5"/>
      <c r="M142" s="2"/>
    </row>
    <row r="143" spans="2:13" ht="15.95" customHeight="1">
      <c r="B143" s="5">
        <v>27</v>
      </c>
      <c r="C143" s="5" t="s">
        <v>186</v>
      </c>
      <c r="D143" s="5"/>
      <c r="E143" s="19" t="s">
        <v>269</v>
      </c>
      <c r="F143" s="5"/>
      <c r="G143" s="2" t="s">
        <v>405</v>
      </c>
      <c r="H143" s="5"/>
      <c r="I143" s="5" t="s">
        <v>138</v>
      </c>
      <c r="J143" s="5" t="s">
        <v>58</v>
      </c>
      <c r="K143" s="5" t="s">
        <v>82</v>
      </c>
      <c r="L143" s="5"/>
      <c r="M143" s="2"/>
    </row>
    <row r="144" spans="2:13" ht="15.95" customHeight="1">
      <c r="B144" s="5">
        <v>18</v>
      </c>
      <c r="C144" s="5" t="s">
        <v>140</v>
      </c>
      <c r="D144" s="5" t="s">
        <v>140</v>
      </c>
      <c r="E144" s="5" t="s">
        <v>269</v>
      </c>
      <c r="F144" s="5" t="s">
        <v>58</v>
      </c>
      <c r="G144" s="2" t="s">
        <v>22</v>
      </c>
      <c r="H144" s="5" t="s">
        <v>58</v>
      </c>
      <c r="I144" s="5" t="s">
        <v>138</v>
      </c>
      <c r="J144" s="5" t="s">
        <v>58</v>
      </c>
      <c r="K144" s="5" t="s">
        <v>82</v>
      </c>
      <c r="L144" s="5"/>
      <c r="M144" s="2"/>
    </row>
    <row r="145" spans="2:17" ht="15.95" customHeight="1">
      <c r="B145" s="5"/>
      <c r="C145" s="5"/>
      <c r="D145" s="5"/>
      <c r="E145" s="5"/>
      <c r="F145" s="5" t="s">
        <v>58</v>
      </c>
      <c r="G145" s="2" t="s">
        <v>281</v>
      </c>
      <c r="H145" s="5" t="s">
        <v>58</v>
      </c>
      <c r="I145" s="5" t="s">
        <v>138</v>
      </c>
      <c r="J145" s="5" t="s">
        <v>58</v>
      </c>
      <c r="K145" s="5" t="s">
        <v>82</v>
      </c>
      <c r="L145" s="5"/>
      <c r="M145" s="2"/>
    </row>
    <row r="146" spans="2:17" ht="15.95" customHeight="1">
      <c r="B146" s="5">
        <v>37</v>
      </c>
      <c r="C146" s="5" t="s">
        <v>140</v>
      </c>
      <c r="D146" s="47" t="s">
        <v>141</v>
      </c>
      <c r="E146" s="47" t="s">
        <v>269</v>
      </c>
      <c r="F146" s="47" t="s">
        <v>58</v>
      </c>
      <c r="G146" s="2" t="s">
        <v>30</v>
      </c>
      <c r="H146" s="5" t="s">
        <v>58</v>
      </c>
      <c r="I146" s="5" t="s">
        <v>138</v>
      </c>
      <c r="J146" s="5" t="s">
        <v>58</v>
      </c>
      <c r="K146" s="5" t="s">
        <v>82</v>
      </c>
      <c r="L146" s="5"/>
      <c r="M146" s="2" t="s">
        <v>198</v>
      </c>
      <c r="Q146" s="95"/>
    </row>
    <row r="147" spans="2:17" ht="15.95" customHeight="1">
      <c r="B147" s="5">
        <v>5</v>
      </c>
      <c r="C147" s="5" t="s">
        <v>142</v>
      </c>
      <c r="D147" s="5" t="s">
        <v>142</v>
      </c>
      <c r="E147" s="5" t="s">
        <v>269</v>
      </c>
      <c r="F147" s="5" t="s">
        <v>58</v>
      </c>
      <c r="G147" s="2" t="s">
        <v>38</v>
      </c>
      <c r="H147" s="5" t="s">
        <v>58</v>
      </c>
      <c r="I147" s="5" t="s">
        <v>138</v>
      </c>
      <c r="J147" s="5" t="s">
        <v>58</v>
      </c>
      <c r="K147" s="5" t="s">
        <v>82</v>
      </c>
      <c r="L147" s="5"/>
      <c r="M147" s="2" t="s">
        <v>196</v>
      </c>
    </row>
    <row r="148" spans="2:17">
      <c r="B148" s="5">
        <v>21</v>
      </c>
      <c r="C148" s="5" t="s">
        <v>141</v>
      </c>
      <c r="D148" s="47" t="s">
        <v>141</v>
      </c>
      <c r="E148" s="5" t="s">
        <v>269</v>
      </c>
      <c r="F148" s="47" t="s">
        <v>58</v>
      </c>
      <c r="G148" s="2" t="s">
        <v>87</v>
      </c>
      <c r="H148" s="5" t="s">
        <v>58</v>
      </c>
      <c r="I148" s="5" t="s">
        <v>138</v>
      </c>
      <c r="J148" s="5" t="s">
        <v>58</v>
      </c>
      <c r="K148" s="5" t="s">
        <v>82</v>
      </c>
      <c r="L148" s="5"/>
      <c r="M148" s="2" t="s">
        <v>197</v>
      </c>
    </row>
    <row r="149" spans="2:17">
      <c r="B149" s="5">
        <v>19</v>
      </c>
      <c r="C149" s="5" t="s">
        <v>140</v>
      </c>
      <c r="D149" s="5" t="s">
        <v>141</v>
      </c>
      <c r="E149" s="5" t="s">
        <v>269</v>
      </c>
      <c r="F149" s="5" t="s">
        <v>58</v>
      </c>
      <c r="G149" s="2" t="s">
        <v>67</v>
      </c>
      <c r="H149" s="5" t="s">
        <v>58</v>
      </c>
      <c r="I149" s="5" t="s">
        <v>138</v>
      </c>
      <c r="J149" s="5" t="s">
        <v>276</v>
      </c>
      <c r="K149" s="5" t="s">
        <v>82</v>
      </c>
      <c r="L149" s="5"/>
      <c r="M149" s="2"/>
    </row>
    <row r="150" spans="2:17">
      <c r="B150" s="5">
        <v>74</v>
      </c>
      <c r="C150" s="5" t="s">
        <v>140</v>
      </c>
      <c r="D150" s="5" t="s">
        <v>140</v>
      </c>
      <c r="E150" s="59" t="s">
        <v>269</v>
      </c>
      <c r="F150" s="5" t="s">
        <v>58</v>
      </c>
      <c r="G150" s="2" t="s">
        <v>180</v>
      </c>
      <c r="H150" s="5" t="s">
        <v>58</v>
      </c>
      <c r="I150" s="5" t="s">
        <v>138</v>
      </c>
      <c r="J150" s="5" t="s">
        <v>58</v>
      </c>
      <c r="K150" s="5" t="s">
        <v>82</v>
      </c>
      <c r="L150" s="5"/>
      <c r="M150" s="2"/>
    </row>
    <row r="151" spans="2:17">
      <c r="B151" s="5">
        <v>25</v>
      </c>
      <c r="C151" s="5" t="s">
        <v>142</v>
      </c>
      <c r="D151" s="47" t="s">
        <v>142</v>
      </c>
      <c r="E151" s="47" t="s">
        <v>269</v>
      </c>
      <c r="F151" s="47" t="s">
        <v>58</v>
      </c>
      <c r="G151" s="2" t="s">
        <v>133</v>
      </c>
      <c r="H151" s="5" t="s">
        <v>58</v>
      </c>
      <c r="I151" s="5" t="s">
        <v>138</v>
      </c>
      <c r="J151" s="5" t="s">
        <v>58</v>
      </c>
      <c r="K151" s="5" t="s">
        <v>82</v>
      </c>
      <c r="L151" s="5"/>
      <c r="M151" s="2"/>
    </row>
    <row r="152" spans="2:17">
      <c r="B152" s="5">
        <v>22</v>
      </c>
      <c r="C152" s="5" t="s">
        <v>142</v>
      </c>
      <c r="D152" s="47" t="s">
        <v>140</v>
      </c>
      <c r="E152" s="47" t="s">
        <v>269</v>
      </c>
      <c r="F152" s="47" t="s">
        <v>58</v>
      </c>
      <c r="G152" s="2" t="s">
        <v>49</v>
      </c>
      <c r="H152" s="5" t="s">
        <v>58</v>
      </c>
      <c r="I152" s="5" t="s">
        <v>138</v>
      </c>
      <c r="J152" s="5" t="s">
        <v>58</v>
      </c>
      <c r="K152" s="5" t="s">
        <v>82</v>
      </c>
      <c r="L152" s="5"/>
      <c r="M152" s="2"/>
    </row>
    <row r="153" spans="2:17">
      <c r="B153" s="5">
        <v>97</v>
      </c>
      <c r="C153" s="5" t="s">
        <v>143</v>
      </c>
      <c r="D153" s="47" t="s">
        <v>143</v>
      </c>
      <c r="E153" s="47" t="s">
        <v>270</v>
      </c>
      <c r="F153" s="47" t="s">
        <v>268</v>
      </c>
      <c r="G153" s="2" t="s">
        <v>220</v>
      </c>
      <c r="H153" s="5" t="s">
        <v>83</v>
      </c>
      <c r="I153" s="5"/>
      <c r="J153" s="5"/>
      <c r="K153" s="5" t="s">
        <v>82</v>
      </c>
      <c r="L153" s="5"/>
      <c r="M153" s="2" t="s">
        <v>196</v>
      </c>
    </row>
    <row r="154" spans="2:17">
      <c r="B154" s="5"/>
      <c r="C154" s="5"/>
      <c r="D154" s="5"/>
      <c r="E154" s="90"/>
      <c r="F154" s="5"/>
      <c r="G154" s="2"/>
      <c r="H154" s="5"/>
      <c r="I154" s="5"/>
      <c r="J154" s="5"/>
      <c r="K154" s="5"/>
      <c r="L154" s="5"/>
      <c r="M154" s="2"/>
    </row>
    <row r="155" spans="2:17">
      <c r="B155" s="5">
        <v>52</v>
      </c>
      <c r="C155" s="5" t="s">
        <v>140</v>
      </c>
      <c r="D155" s="5" t="s">
        <v>141</v>
      </c>
      <c r="E155" s="90" t="s">
        <v>269</v>
      </c>
      <c r="F155" s="5" t="s">
        <v>58</v>
      </c>
      <c r="G155" s="2" t="s">
        <v>20</v>
      </c>
      <c r="H155" s="5" t="s">
        <v>58</v>
      </c>
      <c r="I155" s="5" t="s">
        <v>138</v>
      </c>
      <c r="J155" s="5" t="s">
        <v>58</v>
      </c>
      <c r="K155" s="5" t="s">
        <v>82</v>
      </c>
      <c r="L155" s="5"/>
      <c r="M155" s="2" t="s">
        <v>198</v>
      </c>
    </row>
    <row r="156" spans="2:17">
      <c r="B156" s="5">
        <v>14</v>
      </c>
      <c r="C156" s="5" t="s">
        <v>140</v>
      </c>
      <c r="D156" s="5" t="s">
        <v>140</v>
      </c>
      <c r="E156" s="90" t="s">
        <v>269</v>
      </c>
      <c r="F156" s="5" t="s">
        <v>58</v>
      </c>
      <c r="G156" s="2" t="s">
        <v>125</v>
      </c>
      <c r="H156" s="5" t="s">
        <v>58</v>
      </c>
      <c r="I156" s="5" t="s">
        <v>138</v>
      </c>
      <c r="J156" s="5" t="s">
        <v>58</v>
      </c>
      <c r="K156" s="5" t="s">
        <v>82</v>
      </c>
      <c r="L156" s="5"/>
      <c r="M156" s="2" t="s">
        <v>255</v>
      </c>
    </row>
    <row r="157" spans="2:17">
      <c r="B157" s="5"/>
      <c r="C157" s="5"/>
      <c r="D157" s="5"/>
      <c r="E157" s="90"/>
      <c r="F157" s="5"/>
      <c r="G157" s="2" t="s">
        <v>321</v>
      </c>
      <c r="H157" s="5"/>
      <c r="I157" s="5" t="s">
        <v>320</v>
      </c>
      <c r="J157" s="5" t="s">
        <v>83</v>
      </c>
      <c r="K157" s="5" t="s">
        <v>157</v>
      </c>
      <c r="L157" s="5"/>
      <c r="M157" s="2"/>
    </row>
    <row r="158" spans="2:17">
      <c r="B158" s="5"/>
      <c r="C158" s="5"/>
      <c r="D158" s="5"/>
      <c r="E158" s="90"/>
      <c r="F158" s="5"/>
      <c r="G158" s="2" t="s">
        <v>401</v>
      </c>
      <c r="H158" s="5"/>
      <c r="I158" s="5" t="s">
        <v>138</v>
      </c>
      <c r="J158" s="5" t="s">
        <v>58</v>
      </c>
      <c r="K158" s="5" t="s">
        <v>82</v>
      </c>
      <c r="L158" s="5"/>
      <c r="M158" s="2"/>
    </row>
    <row r="159" spans="2:17">
      <c r="B159" s="5">
        <v>23</v>
      </c>
      <c r="C159" s="5" t="s">
        <v>141</v>
      </c>
      <c r="D159" s="47" t="s">
        <v>141</v>
      </c>
      <c r="E159" s="90" t="s">
        <v>269</v>
      </c>
      <c r="F159" s="47" t="s">
        <v>58</v>
      </c>
      <c r="G159" s="2" t="s">
        <v>86</v>
      </c>
      <c r="H159" s="5" t="s">
        <v>58</v>
      </c>
      <c r="I159" s="5" t="s">
        <v>138</v>
      </c>
      <c r="J159" s="5" t="s">
        <v>58</v>
      </c>
      <c r="K159" s="5" t="s">
        <v>82</v>
      </c>
      <c r="L159" s="5"/>
      <c r="M159" s="2" t="s">
        <v>197</v>
      </c>
    </row>
    <row r="160" spans="2:17">
      <c r="B160" s="62">
        <v>78</v>
      </c>
      <c r="C160" s="62" t="s">
        <v>140</v>
      </c>
      <c r="D160" s="62" t="s">
        <v>140</v>
      </c>
      <c r="E160" s="96" t="s">
        <v>271</v>
      </c>
      <c r="F160" s="62"/>
      <c r="G160" s="93"/>
      <c r="H160" s="5"/>
      <c r="I160" s="5"/>
      <c r="J160" s="5"/>
      <c r="K160" s="5" t="s">
        <v>82</v>
      </c>
      <c r="L160" s="5"/>
      <c r="M160" s="2"/>
    </row>
    <row r="161" spans="2:13">
      <c r="B161" s="71">
        <v>24</v>
      </c>
      <c r="C161" s="5" t="s">
        <v>141</v>
      </c>
      <c r="D161" s="47" t="s">
        <v>141</v>
      </c>
      <c r="E161" s="90" t="s">
        <v>270</v>
      </c>
      <c r="F161" s="47" t="s">
        <v>58</v>
      </c>
      <c r="G161" s="2" t="s">
        <v>24</v>
      </c>
      <c r="H161" s="5" t="s">
        <v>83</v>
      </c>
      <c r="I161" s="5"/>
      <c r="J161" s="5" t="s">
        <v>83</v>
      </c>
      <c r="K161" s="5" t="s">
        <v>82</v>
      </c>
      <c r="L161" s="5"/>
      <c r="M161" s="2"/>
    </row>
    <row r="162" spans="2:13">
      <c r="B162" s="71"/>
      <c r="C162" s="5"/>
      <c r="D162" s="47"/>
      <c r="E162" s="47"/>
      <c r="F162" s="47" t="s">
        <v>58</v>
      </c>
      <c r="G162" s="2" t="s">
        <v>264</v>
      </c>
      <c r="H162" s="5" t="s">
        <v>58</v>
      </c>
      <c r="I162" s="5" t="s">
        <v>138</v>
      </c>
      <c r="J162" s="5" t="s">
        <v>58</v>
      </c>
      <c r="K162" s="5" t="s">
        <v>82</v>
      </c>
      <c r="L162" s="5"/>
      <c r="M162" s="2"/>
    </row>
    <row r="163" spans="2:13">
      <c r="B163" s="5">
        <v>16</v>
      </c>
      <c r="C163" s="5" t="s">
        <v>141</v>
      </c>
      <c r="D163" s="5" t="s">
        <v>141</v>
      </c>
      <c r="E163" s="59" t="s">
        <v>269</v>
      </c>
      <c r="F163" s="5" t="s">
        <v>58</v>
      </c>
      <c r="G163" s="2" t="s">
        <v>33</v>
      </c>
      <c r="H163" s="5" t="s">
        <v>58</v>
      </c>
      <c r="I163" s="5" t="s">
        <v>138</v>
      </c>
      <c r="J163" s="5" t="s">
        <v>58</v>
      </c>
      <c r="K163" s="5" t="s">
        <v>82</v>
      </c>
      <c r="L163" s="5"/>
      <c r="M163" s="2"/>
    </row>
    <row r="164" spans="2:13">
      <c r="B164" s="5">
        <v>50</v>
      </c>
      <c r="C164" s="5" t="s">
        <v>141</v>
      </c>
      <c r="D164" s="5" t="s">
        <v>143</v>
      </c>
      <c r="E164" s="59" t="s">
        <v>269</v>
      </c>
      <c r="F164" s="5" t="s">
        <v>58</v>
      </c>
      <c r="G164" s="2" t="s">
        <v>134</v>
      </c>
      <c r="H164" s="5" t="s">
        <v>58</v>
      </c>
      <c r="I164" s="5" t="s">
        <v>138</v>
      </c>
      <c r="J164" s="5" t="s">
        <v>58</v>
      </c>
      <c r="K164" s="5" t="s">
        <v>82</v>
      </c>
      <c r="L164" s="5"/>
      <c r="M164" s="2"/>
    </row>
    <row r="165" spans="2:13">
      <c r="B165" s="5">
        <v>86</v>
      </c>
      <c r="C165" s="5" t="s">
        <v>141</v>
      </c>
      <c r="D165" s="5" t="s">
        <v>141</v>
      </c>
      <c r="E165" s="90" t="s">
        <v>270</v>
      </c>
      <c r="F165" s="5"/>
      <c r="G165" s="2" t="s">
        <v>159</v>
      </c>
      <c r="H165" s="5" t="s">
        <v>83</v>
      </c>
      <c r="I165" s="5"/>
      <c r="J165" s="5" t="s">
        <v>83</v>
      </c>
      <c r="K165" s="5" t="s">
        <v>82</v>
      </c>
      <c r="L165" s="5"/>
      <c r="M165" s="2"/>
    </row>
    <row r="166" spans="2:13">
      <c r="B166" s="5">
        <v>43</v>
      </c>
      <c r="C166" s="5" t="s">
        <v>140</v>
      </c>
      <c r="D166" s="5" t="s">
        <v>140</v>
      </c>
      <c r="E166" s="5" t="s">
        <v>269</v>
      </c>
      <c r="F166" s="5"/>
      <c r="G166" s="2" t="s">
        <v>251</v>
      </c>
      <c r="H166" s="5" t="s">
        <v>58</v>
      </c>
      <c r="I166" s="5" t="s">
        <v>138</v>
      </c>
      <c r="J166" s="5" t="s">
        <v>58</v>
      </c>
      <c r="K166" s="5" t="s">
        <v>82</v>
      </c>
      <c r="L166" s="2"/>
      <c r="M166" s="2"/>
    </row>
    <row r="167" spans="2:13">
      <c r="B167" s="5">
        <v>22</v>
      </c>
      <c r="C167" s="5" t="s">
        <v>140</v>
      </c>
      <c r="D167" s="5" t="s">
        <v>140</v>
      </c>
      <c r="E167" s="5" t="s">
        <v>269</v>
      </c>
      <c r="F167" s="5" t="s">
        <v>58</v>
      </c>
      <c r="G167" s="2" t="s">
        <v>265</v>
      </c>
      <c r="H167" s="5" t="s">
        <v>58</v>
      </c>
      <c r="I167" s="5" t="s">
        <v>138</v>
      </c>
      <c r="J167" s="5" t="s">
        <v>58</v>
      </c>
      <c r="K167" s="5" t="s">
        <v>82</v>
      </c>
      <c r="L167" s="5">
        <v>1</v>
      </c>
      <c r="M167" s="2"/>
    </row>
    <row r="168" spans="2:13">
      <c r="B168" s="5"/>
      <c r="C168" s="5"/>
      <c r="D168" s="5"/>
      <c r="E168" s="5"/>
      <c r="F168" s="5"/>
      <c r="G168" s="2" t="s">
        <v>318</v>
      </c>
      <c r="H168" s="5" t="s">
        <v>58</v>
      </c>
      <c r="I168" s="5" t="s">
        <v>138</v>
      </c>
      <c r="J168" s="5" t="s">
        <v>58</v>
      </c>
      <c r="K168" s="5" t="s">
        <v>82</v>
      </c>
      <c r="L168" s="5"/>
      <c r="M168" s="2"/>
    </row>
    <row r="169" spans="2:13">
      <c r="B169" s="5">
        <v>39</v>
      </c>
      <c r="C169" s="5" t="s">
        <v>142</v>
      </c>
      <c r="D169" s="5" t="s">
        <v>142</v>
      </c>
      <c r="E169" s="5" t="s">
        <v>269</v>
      </c>
      <c r="F169" s="5" t="s">
        <v>58</v>
      </c>
      <c r="G169" s="2" t="s">
        <v>85</v>
      </c>
      <c r="H169" s="5" t="s">
        <v>58</v>
      </c>
      <c r="I169" s="5" t="s">
        <v>138</v>
      </c>
      <c r="J169" s="5" t="s">
        <v>58</v>
      </c>
      <c r="K169" s="5" t="s">
        <v>82</v>
      </c>
      <c r="L169" s="5"/>
      <c r="M169" s="2"/>
    </row>
    <row r="170" spans="2:13">
      <c r="B170" s="5"/>
      <c r="C170" s="5"/>
      <c r="D170" s="5"/>
      <c r="E170" s="5"/>
      <c r="F170" s="5"/>
      <c r="G170" s="2" t="s">
        <v>322</v>
      </c>
      <c r="H170" s="5"/>
      <c r="I170" s="5" t="s">
        <v>138</v>
      </c>
      <c r="J170" s="5" t="s">
        <v>83</v>
      </c>
      <c r="K170" s="5" t="s">
        <v>157</v>
      </c>
      <c r="L170" s="5"/>
      <c r="M170" s="2"/>
    </row>
    <row r="171" spans="2:13">
      <c r="B171" s="5">
        <v>1</v>
      </c>
      <c r="C171" s="5" t="s">
        <v>141</v>
      </c>
      <c r="D171" s="5" t="s">
        <v>141</v>
      </c>
      <c r="E171" s="5" t="s">
        <v>270</v>
      </c>
      <c r="F171" s="5"/>
      <c r="G171" s="2"/>
      <c r="H171" s="5"/>
      <c r="I171" s="5"/>
      <c r="J171" s="5"/>
      <c r="K171" s="5"/>
      <c r="L171" s="5"/>
      <c r="M171" s="2"/>
    </row>
    <row r="172" spans="2:13">
      <c r="B172" s="5">
        <v>1</v>
      </c>
      <c r="C172" s="5" t="s">
        <v>142</v>
      </c>
      <c r="D172" s="5" t="s">
        <v>142</v>
      </c>
      <c r="E172" s="5" t="s">
        <v>271</v>
      </c>
      <c r="F172" s="5"/>
      <c r="G172" s="2"/>
      <c r="H172" s="5"/>
      <c r="I172" s="5"/>
      <c r="J172" s="5"/>
      <c r="K172" s="5"/>
      <c r="L172" s="5"/>
      <c r="M172" s="2"/>
    </row>
    <row r="173" spans="2:13">
      <c r="B173" s="5">
        <v>1</v>
      </c>
      <c r="C173" s="5" t="s">
        <v>141</v>
      </c>
      <c r="D173" s="5"/>
      <c r="E173" s="5" t="s">
        <v>272</v>
      </c>
      <c r="F173" s="5"/>
      <c r="G173" s="2"/>
      <c r="H173" s="5"/>
      <c r="I173" s="5"/>
      <c r="J173" s="5"/>
      <c r="K173" s="5"/>
      <c r="L173" s="5"/>
      <c r="M173" s="2"/>
    </row>
    <row r="174" spans="2:13">
      <c r="B174" s="5">
        <v>1</v>
      </c>
      <c r="C174" s="5" t="s">
        <v>140</v>
      </c>
      <c r="D174" s="5" t="s">
        <v>140</v>
      </c>
      <c r="E174" s="5" t="s">
        <v>272</v>
      </c>
      <c r="F174" s="5"/>
      <c r="G174" s="2"/>
      <c r="H174" s="5"/>
      <c r="I174" s="5"/>
      <c r="J174" s="5"/>
      <c r="K174" s="5"/>
      <c r="L174" s="5"/>
      <c r="M174" s="2"/>
    </row>
    <row r="175" spans="2:13">
      <c r="B175" s="5">
        <v>1</v>
      </c>
      <c r="C175" s="5" t="s">
        <v>140</v>
      </c>
      <c r="D175" s="5" t="s">
        <v>140</v>
      </c>
      <c r="E175" s="5" t="s">
        <v>272</v>
      </c>
      <c r="F175" s="5"/>
      <c r="G175" s="2"/>
      <c r="H175" s="5"/>
      <c r="I175" s="5"/>
      <c r="J175" s="5"/>
      <c r="K175" s="5"/>
      <c r="L175" s="5"/>
      <c r="M175" s="2"/>
    </row>
    <row r="176" spans="2:13">
      <c r="B176" s="5">
        <v>1</v>
      </c>
      <c r="C176" s="5" t="s">
        <v>142</v>
      </c>
      <c r="D176" s="5" t="s">
        <v>142</v>
      </c>
      <c r="E176" s="5" t="s">
        <v>272</v>
      </c>
      <c r="F176" s="5"/>
      <c r="G176" s="2"/>
      <c r="H176" s="5"/>
      <c r="I176" s="5"/>
      <c r="J176" s="5"/>
      <c r="K176" s="5"/>
      <c r="L176" s="5"/>
      <c r="M176" s="2"/>
    </row>
    <row r="177" spans="2:22">
      <c r="B177" s="71">
        <v>2</v>
      </c>
      <c r="C177" s="5" t="s">
        <v>141</v>
      </c>
      <c r="D177" s="2"/>
      <c r="E177" s="47" t="s">
        <v>270</v>
      </c>
      <c r="F177" s="2"/>
      <c r="G177" s="2"/>
      <c r="H177" s="2"/>
      <c r="I177" s="5"/>
      <c r="J177" s="5"/>
      <c r="K177" s="5"/>
      <c r="L177" s="5"/>
      <c r="M177" s="2"/>
    </row>
    <row r="178" spans="2:22">
      <c r="B178" s="71">
        <v>3</v>
      </c>
      <c r="C178" s="5" t="s">
        <v>141</v>
      </c>
      <c r="D178" s="2"/>
      <c r="E178" s="47" t="s">
        <v>270</v>
      </c>
      <c r="F178" s="2"/>
      <c r="G178" s="2"/>
      <c r="H178" s="2"/>
      <c r="I178" s="5"/>
      <c r="J178" s="5"/>
      <c r="K178" s="5"/>
      <c r="L178" s="5"/>
      <c r="M178" s="2"/>
    </row>
    <row r="179" spans="2:22">
      <c r="B179" s="71">
        <v>5</v>
      </c>
      <c r="C179" s="5" t="s">
        <v>142</v>
      </c>
      <c r="D179" s="2"/>
      <c r="E179" s="47" t="s">
        <v>270</v>
      </c>
      <c r="F179" s="2"/>
      <c r="G179" s="2"/>
      <c r="H179" s="2"/>
      <c r="I179" s="5"/>
      <c r="J179" s="5"/>
      <c r="K179" s="5"/>
      <c r="L179" s="5"/>
      <c r="M179" s="2"/>
    </row>
    <row r="180" spans="2:22">
      <c r="B180" s="71">
        <v>6</v>
      </c>
      <c r="C180" s="5" t="s">
        <v>142</v>
      </c>
      <c r="D180" s="2"/>
      <c r="E180" s="47" t="s">
        <v>270</v>
      </c>
      <c r="F180" s="2"/>
      <c r="G180" s="2"/>
      <c r="H180" s="2"/>
      <c r="I180" s="5"/>
      <c r="J180" s="5"/>
      <c r="K180" s="5"/>
      <c r="L180" s="5"/>
      <c r="M180" s="2"/>
    </row>
    <row r="181" spans="2:22">
      <c r="B181" s="71">
        <v>12</v>
      </c>
      <c r="C181" s="5" t="s">
        <v>140</v>
      </c>
      <c r="D181" s="2"/>
      <c r="E181" s="47" t="s">
        <v>270</v>
      </c>
      <c r="F181" s="2"/>
      <c r="G181" s="2"/>
      <c r="H181" s="2"/>
      <c r="I181" s="5"/>
      <c r="J181" s="5"/>
      <c r="K181" s="5"/>
      <c r="L181" s="5"/>
      <c r="M181" s="2"/>
    </row>
    <row r="182" spans="2:22">
      <c r="B182" s="71">
        <v>17</v>
      </c>
      <c r="C182" s="5" t="s">
        <v>140</v>
      </c>
      <c r="D182" s="2"/>
      <c r="E182" s="47" t="s">
        <v>270</v>
      </c>
      <c r="F182" s="2"/>
      <c r="G182" s="2"/>
      <c r="H182" s="2"/>
      <c r="I182" s="5"/>
      <c r="J182" s="5"/>
      <c r="K182" s="5"/>
      <c r="L182" s="5"/>
      <c r="M182" s="2"/>
    </row>
    <row r="183" spans="2:22">
      <c r="B183" s="71"/>
      <c r="C183" s="5"/>
      <c r="D183" s="2"/>
      <c r="E183" s="47"/>
      <c r="F183" s="2"/>
      <c r="G183" s="2"/>
      <c r="H183" s="2"/>
      <c r="I183" s="5"/>
      <c r="J183" s="5"/>
      <c r="K183" s="5"/>
      <c r="L183" s="5"/>
      <c r="M183" s="2"/>
      <c r="V183" s="33"/>
    </row>
    <row r="184" spans="2:22">
      <c r="B184" s="71"/>
      <c r="C184" s="5"/>
      <c r="D184" s="2"/>
      <c r="E184" s="47"/>
      <c r="F184" s="2"/>
      <c r="G184" s="2"/>
      <c r="H184" s="2"/>
      <c r="I184" s="5"/>
      <c r="J184" s="5"/>
      <c r="K184" s="5"/>
      <c r="L184" s="5"/>
      <c r="M184" s="2"/>
    </row>
    <row r="185" spans="2:22">
      <c r="B185" s="71">
        <v>28</v>
      </c>
      <c r="C185" s="5" t="s">
        <v>141</v>
      </c>
      <c r="D185" s="2"/>
      <c r="E185" s="47" t="s">
        <v>270</v>
      </c>
      <c r="F185" s="2"/>
      <c r="G185" s="2"/>
      <c r="H185" s="2"/>
      <c r="I185" s="5"/>
      <c r="J185" s="5"/>
      <c r="K185" s="5"/>
      <c r="L185" s="5"/>
      <c r="M185" s="2"/>
    </row>
    <row r="186" spans="2:22">
      <c r="B186" s="71"/>
      <c r="C186" s="5"/>
      <c r="D186" s="2"/>
      <c r="E186" s="47"/>
      <c r="F186" s="2"/>
      <c r="G186" s="2"/>
      <c r="H186" s="2"/>
      <c r="I186" s="5"/>
      <c r="J186" s="5"/>
      <c r="K186" s="5"/>
      <c r="L186" s="5"/>
      <c r="M186" s="2"/>
    </row>
    <row r="187" spans="2:22">
      <c r="B187" s="71">
        <v>31</v>
      </c>
      <c r="C187" s="5" t="s">
        <v>142</v>
      </c>
      <c r="D187" s="2"/>
      <c r="E187" s="2" t="s">
        <v>270</v>
      </c>
      <c r="F187" s="2"/>
      <c r="G187" s="2"/>
      <c r="H187" s="2"/>
      <c r="I187" s="5"/>
      <c r="J187" s="5"/>
      <c r="K187" s="5"/>
      <c r="L187" s="5"/>
      <c r="M187" s="2"/>
      <c r="V187" s="33"/>
    </row>
    <row r="188" spans="2:22">
      <c r="B188" s="71"/>
      <c r="C188" s="5"/>
      <c r="D188" s="2"/>
      <c r="E188" s="90"/>
      <c r="F188" s="2"/>
      <c r="G188" s="2"/>
      <c r="H188" s="2"/>
      <c r="I188" s="5"/>
      <c r="J188" s="5"/>
      <c r="K188" s="5"/>
      <c r="L188" s="5"/>
      <c r="M188" s="2"/>
    </row>
    <row r="189" spans="2:22">
      <c r="B189" s="71">
        <v>34</v>
      </c>
      <c r="C189" s="5" t="s">
        <v>143</v>
      </c>
      <c r="D189" s="2"/>
      <c r="E189" s="47" t="s">
        <v>270</v>
      </c>
      <c r="F189" s="2"/>
      <c r="G189" s="2"/>
      <c r="H189" s="2"/>
      <c r="I189" s="5"/>
      <c r="J189" s="5"/>
      <c r="K189" s="5"/>
      <c r="L189" s="5"/>
      <c r="M189" s="2"/>
    </row>
    <row r="190" spans="2:22">
      <c r="B190" s="71">
        <v>36</v>
      </c>
      <c r="C190" s="5" t="s">
        <v>142</v>
      </c>
      <c r="D190" s="2"/>
      <c r="E190" s="2" t="s">
        <v>270</v>
      </c>
      <c r="F190" s="2"/>
      <c r="G190" s="2"/>
      <c r="H190" s="2"/>
      <c r="I190" s="5"/>
      <c r="J190" s="5"/>
      <c r="K190" s="5"/>
      <c r="L190" s="5"/>
      <c r="M190" s="2"/>
    </row>
    <row r="191" spans="2:22">
      <c r="B191" s="71">
        <v>37</v>
      </c>
      <c r="C191" s="5" t="s">
        <v>141</v>
      </c>
      <c r="D191" s="2"/>
      <c r="E191" s="2" t="s">
        <v>270</v>
      </c>
      <c r="F191" s="2"/>
      <c r="G191" s="2"/>
      <c r="H191" s="2"/>
      <c r="I191" s="5"/>
      <c r="J191" s="5"/>
      <c r="K191" s="5"/>
      <c r="L191" s="5"/>
      <c r="M191" s="2"/>
    </row>
    <row r="192" spans="2:22">
      <c r="B192" s="71">
        <v>38</v>
      </c>
      <c r="C192" s="5" t="s">
        <v>141</v>
      </c>
      <c r="D192" s="2"/>
      <c r="E192" s="2" t="s">
        <v>270</v>
      </c>
      <c r="F192" s="2"/>
      <c r="G192" s="2"/>
      <c r="H192" s="2"/>
      <c r="I192" s="5"/>
      <c r="J192" s="5"/>
      <c r="K192" s="5"/>
      <c r="L192" s="5"/>
      <c r="M192" s="2"/>
      <c r="V192" s="33"/>
    </row>
    <row r="193" spans="2:22">
      <c r="B193" s="71">
        <v>39</v>
      </c>
      <c r="C193" s="5" t="s">
        <v>141</v>
      </c>
      <c r="D193" s="2"/>
      <c r="E193" s="2" t="s">
        <v>270</v>
      </c>
      <c r="F193" s="2"/>
      <c r="G193" s="2"/>
      <c r="H193" s="2"/>
      <c r="I193" s="5"/>
      <c r="J193" s="5"/>
      <c r="K193" s="5"/>
      <c r="L193" s="5"/>
      <c r="M193" s="2"/>
    </row>
    <row r="194" spans="2:22">
      <c r="B194" s="71">
        <v>40</v>
      </c>
      <c r="C194" s="5" t="s">
        <v>141</v>
      </c>
      <c r="D194" s="2"/>
      <c r="E194" s="2" t="s">
        <v>270</v>
      </c>
      <c r="F194" s="2"/>
      <c r="G194" s="2"/>
      <c r="H194" s="2"/>
      <c r="I194" s="5"/>
      <c r="J194" s="5"/>
      <c r="K194" s="5"/>
      <c r="L194" s="5"/>
      <c r="M194" s="2"/>
    </row>
    <row r="195" spans="2:22">
      <c r="B195" s="71">
        <v>41</v>
      </c>
      <c r="C195" s="5" t="s">
        <v>141</v>
      </c>
      <c r="D195" s="2"/>
      <c r="E195" s="2" t="s">
        <v>270</v>
      </c>
      <c r="F195" s="2"/>
      <c r="G195" s="2"/>
      <c r="H195" s="2"/>
      <c r="I195" s="5"/>
      <c r="J195" s="5"/>
      <c r="K195" s="5"/>
      <c r="L195" s="5"/>
      <c r="M195" s="2"/>
    </row>
    <row r="196" spans="2:22">
      <c r="B196" s="71">
        <v>42</v>
      </c>
      <c r="C196" s="5" t="s">
        <v>141</v>
      </c>
      <c r="D196" s="2"/>
      <c r="E196" s="2" t="s">
        <v>270</v>
      </c>
      <c r="F196" s="2"/>
      <c r="G196" s="2"/>
      <c r="H196" s="2"/>
      <c r="I196" s="5"/>
      <c r="J196" s="5"/>
      <c r="K196" s="5"/>
      <c r="L196" s="5"/>
      <c r="M196" s="2"/>
      <c r="V196" s="33"/>
    </row>
    <row r="197" spans="2:22">
      <c r="B197" s="71">
        <v>51</v>
      </c>
      <c r="C197" s="5" t="s">
        <v>142</v>
      </c>
      <c r="D197" s="5"/>
      <c r="E197" s="47" t="s">
        <v>270</v>
      </c>
      <c r="F197" s="5"/>
      <c r="G197" s="2"/>
      <c r="H197" s="5"/>
      <c r="I197" s="5"/>
      <c r="J197" s="5"/>
      <c r="K197" s="5"/>
      <c r="L197" s="5"/>
      <c r="M197" s="2"/>
    </row>
    <row r="198" spans="2:22">
      <c r="B198" s="71">
        <v>53</v>
      </c>
      <c r="C198" s="5" t="s">
        <v>142</v>
      </c>
      <c r="D198" s="5"/>
      <c r="E198" s="47" t="s">
        <v>270</v>
      </c>
      <c r="F198" s="5"/>
      <c r="G198" s="2"/>
      <c r="H198" s="5"/>
      <c r="I198" s="5"/>
      <c r="J198" s="5"/>
      <c r="K198" s="5"/>
      <c r="L198" s="5"/>
      <c r="M198" s="2"/>
    </row>
    <row r="199" spans="2:22">
      <c r="B199" s="71"/>
      <c r="C199" s="5"/>
      <c r="D199" s="2"/>
      <c r="E199" s="47"/>
      <c r="F199" s="2"/>
      <c r="G199" s="2"/>
      <c r="H199" s="2"/>
      <c r="I199" s="5"/>
      <c r="J199" s="5"/>
      <c r="K199" s="5"/>
      <c r="L199" s="5"/>
      <c r="M199" s="2"/>
    </row>
    <row r="200" spans="2:22">
      <c r="B200" s="71">
        <v>33</v>
      </c>
      <c r="C200" s="5"/>
      <c r="D200" s="5"/>
      <c r="E200" s="47" t="s">
        <v>270</v>
      </c>
      <c r="F200" s="5"/>
      <c r="G200" s="2"/>
      <c r="H200" s="8"/>
      <c r="I200" s="8"/>
      <c r="J200" s="8"/>
      <c r="K200" s="8" t="s">
        <v>82</v>
      </c>
      <c r="L200" s="8"/>
    </row>
    <row r="201" spans="2:22">
      <c r="I201" s="8"/>
      <c r="J201" s="8"/>
      <c r="K201" s="8"/>
    </row>
    <row r="202" spans="2:22">
      <c r="I202" s="8"/>
      <c r="J202" s="8"/>
      <c r="K202" s="8"/>
    </row>
    <row r="203" spans="2:22">
      <c r="I203" s="8"/>
      <c r="J203" s="8"/>
      <c r="K203" s="8"/>
    </row>
    <row r="204" spans="2:22">
      <c r="I204" s="8"/>
      <c r="J204" s="8"/>
      <c r="K204" s="8"/>
    </row>
    <row r="205" spans="2:22">
      <c r="I205" s="8"/>
      <c r="J205" s="8"/>
      <c r="K205" s="8"/>
    </row>
    <row r="206" spans="2:22">
      <c r="I206" s="8"/>
      <c r="J206" s="8"/>
      <c r="K206" s="8"/>
    </row>
    <row r="207" spans="2:22">
      <c r="I207" s="8"/>
      <c r="J207" s="8"/>
      <c r="K207" s="8"/>
    </row>
    <row r="208" spans="2:22">
      <c r="I208" s="8"/>
      <c r="J208" s="8"/>
      <c r="K208" s="8"/>
    </row>
    <row r="209" spans="9:11">
      <c r="I209" s="8"/>
      <c r="J209" s="8"/>
      <c r="K209" s="8"/>
    </row>
    <row r="210" spans="9:11">
      <c r="I210" s="8"/>
      <c r="J210" s="8"/>
      <c r="K210" s="8"/>
    </row>
    <row r="211" spans="9:11">
      <c r="I211" s="8"/>
      <c r="J211" s="8"/>
      <c r="K211" s="8"/>
    </row>
    <row r="212" spans="9:11">
      <c r="I212" s="8"/>
      <c r="J212" s="8"/>
      <c r="K212" s="8"/>
    </row>
    <row r="213" spans="9:11">
      <c r="I213" s="8"/>
      <c r="J213" s="8"/>
      <c r="K213" s="8"/>
    </row>
    <row r="214" spans="9:11">
      <c r="I214" s="8"/>
      <c r="J214" s="8"/>
      <c r="K214" s="8"/>
    </row>
    <row r="215" spans="9:11">
      <c r="I215" s="8"/>
      <c r="J215" s="8"/>
      <c r="K215" s="8"/>
    </row>
    <row r="216" spans="9:11">
      <c r="I216" s="8"/>
      <c r="J216" s="8"/>
      <c r="K216" s="8"/>
    </row>
    <row r="217" spans="9:11">
      <c r="I217" s="8"/>
      <c r="J217" s="8"/>
      <c r="K217" s="8"/>
    </row>
    <row r="218" spans="9:11">
      <c r="I218" s="8"/>
      <c r="J218" s="8"/>
      <c r="K218" s="8"/>
    </row>
    <row r="219" spans="9:11">
      <c r="I219" s="8"/>
      <c r="J219" s="8"/>
      <c r="K219" s="8"/>
    </row>
    <row r="220" spans="9:11">
      <c r="I220" s="8"/>
      <c r="J220" s="8"/>
      <c r="K220" s="8"/>
    </row>
    <row r="221" spans="9:11">
      <c r="I221" s="8"/>
      <c r="J221" s="8"/>
      <c r="K221" s="8"/>
    </row>
    <row r="222" spans="9:11">
      <c r="I222" s="8"/>
      <c r="J222" s="8"/>
      <c r="K222" s="8"/>
    </row>
    <row r="223" spans="9:11">
      <c r="I223" s="8"/>
      <c r="J223" s="8"/>
      <c r="K223" s="8"/>
    </row>
    <row r="224" spans="9:11">
      <c r="I224" s="8"/>
      <c r="J224" s="8"/>
      <c r="K224" s="8"/>
    </row>
    <row r="225" spans="9:11">
      <c r="I225" s="8"/>
      <c r="J225" s="8"/>
      <c r="K225" s="8"/>
    </row>
    <row r="226" spans="9:11">
      <c r="I226" s="8"/>
      <c r="J226" s="8"/>
      <c r="K226" s="8"/>
    </row>
    <row r="227" spans="9:11">
      <c r="I227" s="8"/>
      <c r="J227" s="8"/>
      <c r="K227" s="8"/>
    </row>
    <row r="228" spans="9:11">
      <c r="I228" s="8"/>
      <c r="J228" s="8"/>
      <c r="K228" s="8"/>
    </row>
    <row r="229" spans="9:11">
      <c r="I229" s="8"/>
      <c r="J229" s="8"/>
      <c r="K229" s="8"/>
    </row>
    <row r="230" spans="9:11">
      <c r="I230" s="8"/>
      <c r="J230" s="8"/>
      <c r="K230" s="8"/>
    </row>
    <row r="231" spans="9:11">
      <c r="I231" s="8"/>
      <c r="J231" s="8"/>
      <c r="K231" s="8"/>
    </row>
    <row r="232" spans="9:11">
      <c r="I232" s="8"/>
      <c r="J232" s="8"/>
      <c r="K232" s="8"/>
    </row>
    <row r="233" spans="9:11">
      <c r="I233" s="8"/>
      <c r="J233" s="8"/>
      <c r="K233" s="8"/>
    </row>
    <row r="234" spans="9:11">
      <c r="I234" s="8"/>
      <c r="J234" s="8"/>
      <c r="K234" s="8"/>
    </row>
    <row r="235" spans="9:11">
      <c r="I235" s="8"/>
      <c r="J235" s="8"/>
      <c r="K235" s="8"/>
    </row>
    <row r="236" spans="9:11">
      <c r="I236" s="8"/>
      <c r="J236" s="8"/>
      <c r="K236" s="8"/>
    </row>
    <row r="237" spans="9:11">
      <c r="I237" s="8"/>
      <c r="J237" s="8"/>
      <c r="K237" s="8"/>
    </row>
    <row r="238" spans="9:11">
      <c r="I238" s="8"/>
      <c r="J238" s="8"/>
      <c r="K238" s="8"/>
    </row>
    <row r="239" spans="9:11">
      <c r="I239" s="8"/>
      <c r="J239" s="8"/>
      <c r="K239" s="8"/>
    </row>
    <row r="240" spans="9:11">
      <c r="I240" s="8"/>
      <c r="J240" s="8"/>
      <c r="K240" s="8"/>
    </row>
    <row r="241" spans="9:11">
      <c r="I241" s="8"/>
      <c r="J241" s="8"/>
      <c r="K241" s="8"/>
    </row>
    <row r="242" spans="9:11">
      <c r="I242" s="8"/>
      <c r="J242" s="8"/>
      <c r="K242" s="8"/>
    </row>
    <row r="243" spans="9:11">
      <c r="I243" s="8"/>
      <c r="J243" s="8"/>
      <c r="K243" s="8"/>
    </row>
    <row r="244" spans="9:11">
      <c r="I244" s="8"/>
      <c r="J244" s="8"/>
      <c r="K244" s="8"/>
    </row>
    <row r="245" spans="9:11">
      <c r="I245" s="8"/>
      <c r="J245" s="8"/>
      <c r="K245" s="8"/>
    </row>
    <row r="246" spans="9:11">
      <c r="I246" s="8"/>
      <c r="J246" s="8"/>
      <c r="K246" s="8"/>
    </row>
    <row r="247" spans="9:11">
      <c r="I247" s="8"/>
      <c r="J247" s="8"/>
      <c r="K247" s="8"/>
    </row>
    <row r="248" spans="9:11">
      <c r="I248" s="8"/>
      <c r="J248" s="8"/>
      <c r="K248" s="8"/>
    </row>
    <row r="249" spans="9:11">
      <c r="I249" s="8"/>
      <c r="J249" s="8"/>
      <c r="K249" s="8"/>
    </row>
    <row r="250" spans="9:11">
      <c r="I250" s="8"/>
      <c r="J250" s="8"/>
      <c r="K250" s="8"/>
    </row>
    <row r="251" spans="9:11">
      <c r="I251" s="8"/>
      <c r="J251" s="8"/>
      <c r="K251" s="8"/>
    </row>
    <row r="252" spans="9:11">
      <c r="I252" s="8"/>
      <c r="J252" s="8"/>
      <c r="K252" s="8"/>
    </row>
    <row r="253" spans="9:11">
      <c r="I253" s="8"/>
      <c r="J253" s="8"/>
      <c r="K253" s="8"/>
    </row>
    <row r="254" spans="9:11">
      <c r="I254" s="8"/>
      <c r="J254" s="8"/>
      <c r="K254" s="8"/>
    </row>
    <row r="255" spans="9:11">
      <c r="I255" s="8"/>
      <c r="J255" s="8"/>
      <c r="K255" s="8"/>
    </row>
    <row r="256" spans="9:11">
      <c r="I256" s="8"/>
      <c r="J256" s="8"/>
      <c r="K256" s="8"/>
    </row>
    <row r="257" spans="9:11">
      <c r="I257" s="8"/>
      <c r="J257" s="8"/>
      <c r="K257" s="8"/>
    </row>
    <row r="258" spans="9:11">
      <c r="I258" s="8"/>
      <c r="J258" s="8"/>
      <c r="K258" s="8"/>
    </row>
    <row r="259" spans="9:11">
      <c r="I259" s="8"/>
      <c r="J259" s="8"/>
      <c r="K259" s="8"/>
    </row>
    <row r="260" spans="9:11">
      <c r="I260" s="8"/>
      <c r="J260" s="8"/>
      <c r="K260" s="8"/>
    </row>
    <row r="261" spans="9:11">
      <c r="I261" s="8"/>
      <c r="J261" s="8"/>
      <c r="K261" s="8"/>
    </row>
    <row r="262" spans="9:11">
      <c r="I262" s="8"/>
      <c r="J262" s="8"/>
      <c r="K262" s="8"/>
    </row>
    <row r="263" spans="9:11">
      <c r="I263" s="8"/>
      <c r="J263" s="8"/>
      <c r="K263" s="8"/>
    </row>
    <row r="264" spans="9:11">
      <c r="I264" s="8"/>
      <c r="J264" s="8"/>
      <c r="K264" s="8"/>
    </row>
    <row r="265" spans="9:11">
      <c r="I265" s="8"/>
      <c r="J265" s="8"/>
      <c r="K265" s="8"/>
    </row>
    <row r="266" spans="9:11">
      <c r="I266" s="8"/>
      <c r="J266" s="8"/>
      <c r="K266" s="8"/>
    </row>
    <row r="267" spans="9:11">
      <c r="I267" s="8"/>
      <c r="J267" s="8"/>
      <c r="K267" s="8"/>
    </row>
    <row r="268" spans="9:11">
      <c r="I268" s="8"/>
      <c r="J268" s="8"/>
      <c r="K268" s="8"/>
    </row>
    <row r="269" spans="9:11">
      <c r="I269" s="8"/>
      <c r="J269" s="8"/>
      <c r="K269" s="8"/>
    </row>
    <row r="270" spans="9:11">
      <c r="I270" s="8"/>
      <c r="J270" s="8"/>
      <c r="K270" s="8"/>
    </row>
    <row r="271" spans="9:11">
      <c r="I271" s="8"/>
      <c r="J271" s="8"/>
      <c r="K271" s="8"/>
    </row>
    <row r="272" spans="9:11">
      <c r="I272" s="8"/>
      <c r="J272" s="8"/>
      <c r="K272" s="8"/>
    </row>
    <row r="273" spans="9:11">
      <c r="I273" s="8"/>
      <c r="J273" s="8"/>
      <c r="K273" s="8"/>
    </row>
    <row r="274" spans="9:11">
      <c r="I274" s="8"/>
      <c r="J274" s="8"/>
      <c r="K274" s="8"/>
    </row>
    <row r="275" spans="9:11">
      <c r="I275" s="8"/>
      <c r="J275" s="8"/>
      <c r="K275" s="8"/>
    </row>
    <row r="276" spans="9:11">
      <c r="I276" s="8"/>
      <c r="J276" s="8"/>
      <c r="K276" s="8"/>
    </row>
    <row r="277" spans="9:11">
      <c r="I277" s="8"/>
      <c r="J277" s="8"/>
      <c r="K277" s="8"/>
    </row>
    <row r="278" spans="9:11">
      <c r="I278" s="8"/>
      <c r="J278" s="8"/>
      <c r="K278" s="8"/>
    </row>
    <row r="279" spans="9:11">
      <c r="I279" s="8"/>
      <c r="J279" s="8"/>
      <c r="K279" s="8"/>
    </row>
    <row r="280" spans="9:11">
      <c r="I280" s="8"/>
      <c r="J280" s="8"/>
      <c r="K280" s="8"/>
    </row>
    <row r="281" spans="9:11">
      <c r="I281" s="8"/>
      <c r="J281" s="8"/>
      <c r="K281" s="8"/>
    </row>
    <row r="282" spans="9:11">
      <c r="I282" s="8"/>
      <c r="J282" s="8"/>
      <c r="K282" s="8"/>
    </row>
    <row r="283" spans="9:11">
      <c r="I283" s="8"/>
      <c r="J283" s="8"/>
      <c r="K283" s="8"/>
    </row>
    <row r="284" spans="9:11">
      <c r="I284" s="8"/>
      <c r="J284" s="8"/>
      <c r="K284" s="8"/>
    </row>
    <row r="285" spans="9:11">
      <c r="I285" s="8"/>
      <c r="J285" s="8"/>
      <c r="K285" s="8"/>
    </row>
    <row r="286" spans="9:11">
      <c r="I286" s="8"/>
      <c r="J286" s="8"/>
      <c r="K286" s="8"/>
    </row>
    <row r="287" spans="9:11">
      <c r="I287" s="8"/>
      <c r="J287" s="8"/>
      <c r="K287" s="8"/>
    </row>
    <row r="288" spans="9:11">
      <c r="I288" s="8"/>
      <c r="J288" s="8"/>
      <c r="K288" s="8"/>
    </row>
    <row r="289" spans="9:11">
      <c r="I289" s="8"/>
      <c r="J289" s="8"/>
      <c r="K289" s="8"/>
    </row>
    <row r="290" spans="9:11">
      <c r="I290" s="8"/>
      <c r="J290" s="8"/>
      <c r="K290" s="8"/>
    </row>
    <row r="291" spans="9:11">
      <c r="I291" s="8"/>
      <c r="J291" s="8"/>
      <c r="K291" s="8"/>
    </row>
    <row r="292" spans="9:11">
      <c r="I292" s="8"/>
      <c r="J292" s="8"/>
      <c r="K292" s="8"/>
    </row>
    <row r="293" spans="9:11">
      <c r="I293" s="8"/>
      <c r="J293" s="8"/>
      <c r="K293" s="8"/>
    </row>
    <row r="294" spans="9:11">
      <c r="I294" s="8"/>
      <c r="J294" s="8"/>
      <c r="K294" s="8"/>
    </row>
    <row r="295" spans="9:11">
      <c r="I295" s="8"/>
      <c r="J295" s="8"/>
      <c r="K295" s="8"/>
    </row>
    <row r="296" spans="9:11">
      <c r="I296" s="8"/>
      <c r="J296" s="8"/>
      <c r="K296" s="8"/>
    </row>
    <row r="297" spans="9:11">
      <c r="I297" s="8"/>
      <c r="J297" s="8"/>
      <c r="K297" s="8"/>
    </row>
    <row r="298" spans="9:11">
      <c r="I298" s="8"/>
      <c r="J298" s="8"/>
      <c r="K298" s="8"/>
    </row>
    <row r="299" spans="9:11">
      <c r="I299" s="8"/>
      <c r="J299" s="8"/>
      <c r="K299" s="8"/>
    </row>
    <row r="300" spans="9:11">
      <c r="I300" s="8"/>
      <c r="J300" s="8"/>
      <c r="K300" s="8"/>
    </row>
    <row r="301" spans="9:11">
      <c r="I301" s="8"/>
      <c r="J301" s="8"/>
      <c r="K301" s="8"/>
    </row>
    <row r="302" spans="9:11">
      <c r="I302" s="8"/>
      <c r="J302" s="8"/>
      <c r="K302" s="8"/>
    </row>
    <row r="303" spans="9:11">
      <c r="I303" s="8"/>
      <c r="J303" s="8"/>
      <c r="K303" s="8"/>
    </row>
    <row r="304" spans="9:11">
      <c r="I304" s="8"/>
      <c r="J304" s="8"/>
      <c r="K304" s="8"/>
    </row>
    <row r="305" spans="9:11">
      <c r="I305" s="8"/>
      <c r="J305" s="8"/>
      <c r="K305" s="8"/>
    </row>
    <row r="306" spans="9:11">
      <c r="I306" s="8"/>
      <c r="J306" s="8"/>
      <c r="K306" s="8"/>
    </row>
    <row r="307" spans="9:11">
      <c r="I307" s="8"/>
      <c r="J307" s="8"/>
      <c r="K307" s="8"/>
    </row>
    <row r="308" spans="9:11">
      <c r="I308" s="8"/>
      <c r="J308" s="8"/>
      <c r="K308" s="8"/>
    </row>
    <row r="309" spans="9:11">
      <c r="I309" s="8"/>
      <c r="J309" s="8"/>
      <c r="K309" s="8"/>
    </row>
    <row r="310" spans="9:11">
      <c r="I310" s="8"/>
      <c r="J310" s="8"/>
      <c r="K310" s="8"/>
    </row>
    <row r="311" spans="9:11">
      <c r="I311" s="8"/>
      <c r="J311" s="8"/>
      <c r="K311" s="8"/>
    </row>
    <row r="312" spans="9:11">
      <c r="I312" s="8"/>
      <c r="J312" s="8"/>
      <c r="K312" s="8"/>
    </row>
    <row r="313" spans="9:11">
      <c r="I313" s="8"/>
      <c r="J313" s="8"/>
      <c r="K313" s="8"/>
    </row>
    <row r="314" spans="9:11">
      <c r="I314" s="8"/>
      <c r="J314" s="8"/>
      <c r="K314" s="8"/>
    </row>
    <row r="315" spans="9:11">
      <c r="I315" s="8"/>
      <c r="J315" s="8"/>
      <c r="K315" s="8"/>
    </row>
    <row r="316" spans="9:11">
      <c r="I316" s="8"/>
      <c r="J316" s="8"/>
      <c r="K316" s="8"/>
    </row>
    <row r="317" spans="9:11">
      <c r="I317" s="8"/>
      <c r="J317" s="8"/>
      <c r="K317" s="8"/>
    </row>
    <row r="318" spans="9:11">
      <c r="I318" s="8"/>
      <c r="J318" s="8"/>
      <c r="K318" s="8"/>
    </row>
    <row r="319" spans="9:11">
      <c r="I319" s="8"/>
      <c r="J319" s="8"/>
      <c r="K319" s="8"/>
    </row>
    <row r="320" spans="9:11">
      <c r="I320" s="8"/>
      <c r="J320" s="8"/>
      <c r="K320" s="8"/>
    </row>
    <row r="321" spans="9:11">
      <c r="I321" s="8"/>
      <c r="J321" s="8"/>
      <c r="K321" s="8"/>
    </row>
    <row r="322" spans="9:11">
      <c r="I322" s="8"/>
      <c r="J322" s="8"/>
      <c r="K322" s="8"/>
    </row>
    <row r="323" spans="9:11">
      <c r="I323" s="8"/>
      <c r="J323" s="8"/>
      <c r="K323" s="8"/>
    </row>
    <row r="324" spans="9:11">
      <c r="I324" s="8"/>
      <c r="J324" s="8"/>
      <c r="K324" s="8"/>
    </row>
    <row r="325" spans="9:11">
      <c r="I325" s="8"/>
      <c r="J325" s="8"/>
      <c r="K325" s="8"/>
    </row>
    <row r="326" spans="9:11">
      <c r="I326" s="8"/>
      <c r="J326" s="8"/>
      <c r="K326" s="8"/>
    </row>
    <row r="327" spans="9:11">
      <c r="I327" s="8"/>
      <c r="J327" s="8"/>
      <c r="K327" s="8"/>
    </row>
    <row r="328" spans="9:11">
      <c r="I328" s="8"/>
      <c r="J328" s="8"/>
      <c r="K328" s="8"/>
    </row>
    <row r="329" spans="9:11">
      <c r="I329" s="8"/>
      <c r="J329" s="8"/>
      <c r="K329" s="8"/>
    </row>
    <row r="330" spans="9:11">
      <c r="I330" s="8"/>
      <c r="J330" s="8"/>
      <c r="K330" s="8"/>
    </row>
    <row r="331" spans="9:11">
      <c r="I331" s="8"/>
      <c r="J331" s="8"/>
      <c r="K331" s="8"/>
    </row>
    <row r="332" spans="9:11">
      <c r="I332" s="8"/>
      <c r="J332" s="8"/>
      <c r="K332" s="8"/>
    </row>
    <row r="333" spans="9:11">
      <c r="I333" s="8"/>
      <c r="J333" s="8"/>
      <c r="K333" s="8"/>
    </row>
    <row r="334" spans="9:11">
      <c r="I334" s="8"/>
      <c r="J334" s="8"/>
      <c r="K334" s="8"/>
    </row>
    <row r="335" spans="9:11">
      <c r="I335" s="8"/>
      <c r="J335" s="8"/>
      <c r="K335" s="8"/>
    </row>
    <row r="336" spans="9:11">
      <c r="I336" s="8"/>
      <c r="J336" s="8"/>
      <c r="K336" s="8"/>
    </row>
    <row r="337" spans="9:11">
      <c r="I337" s="8"/>
      <c r="J337" s="8"/>
      <c r="K337" s="8"/>
    </row>
    <row r="338" spans="9:11">
      <c r="I338" s="8"/>
      <c r="J338" s="8"/>
      <c r="K338" s="8"/>
    </row>
    <row r="339" spans="9:11">
      <c r="I339" s="8"/>
      <c r="J339" s="8"/>
      <c r="K339" s="8"/>
    </row>
    <row r="340" spans="9:11">
      <c r="I340" s="8"/>
      <c r="J340" s="8"/>
      <c r="K340" s="8"/>
    </row>
  </sheetData>
  <autoFilter ref="B17:M200" xr:uid="{00000000-0001-0000-0000-000000000000}"/>
  <sortState xmlns:xlrd2="http://schemas.microsoft.com/office/spreadsheetml/2017/richdata2" ref="A18:M200">
    <sortCondition ref="G18:G200"/>
  </sortState>
  <mergeCells count="14">
    <mergeCell ref="O15:P15"/>
    <mergeCell ref="B4:E4"/>
    <mergeCell ref="V4:Y4"/>
    <mergeCell ref="T5:U5"/>
    <mergeCell ref="V5:W5"/>
    <mergeCell ref="X5:Y5"/>
    <mergeCell ref="M5:N5"/>
    <mergeCell ref="AE5:AF5"/>
    <mergeCell ref="O4:R4"/>
    <mergeCell ref="O5:P5"/>
    <mergeCell ref="Q5:R5"/>
    <mergeCell ref="AC4:AF4"/>
    <mergeCell ref="AA5:AB5"/>
    <mergeCell ref="AC5:AD5"/>
  </mergeCells>
  <conditionalFormatting sqref="H18:H199 J18:J199">
    <cfRule type="containsText" dxfId="31" priority="97" operator="containsText" text="No">
      <formula>NOT(ISERROR(SEARCH("No",H18)))</formula>
    </cfRule>
    <cfRule type="containsText" dxfId="30" priority="98" operator="containsText" text="Yes">
      <formula>NOT(ISERROR(SEARCH("Yes",H18)))</formula>
    </cfRule>
  </conditionalFormatting>
  <conditionalFormatting sqref="I18:I199">
    <cfRule type="containsText" dxfId="29" priority="99" operator="containsText" text="Confirmed">
      <formula>NOT(ISERROR(SEARCH("Confirmed",I18)))</formula>
    </cfRule>
    <cfRule type="containsText" dxfId="28" priority="100" operator="containsText" text="Pending">
      <formula>NOT(ISERROR(SEARCH("Pending",I18)))</formula>
    </cfRule>
    <cfRule type="containsText" dxfId="27" priority="101" operator="containsText" text="Not initiated">
      <formula>NOT(ISERROR(SEARCH("Not initiated",I18)))</formula>
    </cfRule>
  </conditionalFormatting>
  <conditionalFormatting sqref="J18:J199 H18:H199">
    <cfRule type="containsText" dxfId="26" priority="96" operator="containsText" text="Partial">
      <formula>NOT(ISERROR(SEARCH("Partial",H18)))</formula>
    </cfRule>
  </conditionalFormatting>
  <conditionalFormatting sqref="J18:J199">
    <cfRule type="containsText" dxfId="25" priority="89" operator="containsText" text="Social">
      <formula>NOT(ISERROR(SEARCH("Social",J18)))</formula>
    </cfRule>
  </conditionalFormatting>
  <conditionalFormatting sqref="K18:K199">
    <cfRule type="containsText" dxfId="24" priority="93" operator="containsText" text="Signed up">
      <formula>NOT(ISERROR(SEARCH("Signed up",K18)))</formula>
    </cfRule>
    <cfRule type="containsText" dxfId="23" priority="94" operator="containsText" text="Invited to sign up">
      <formula>NOT(ISERROR(SEARCH("Invited to sign up",K18)))</formula>
    </cfRule>
    <cfRule type="containsText" dxfId="22" priority="95" operator="containsText" text="Not invited">
      <formula>NOT(ISERROR(SEARCH("Not invited",K18)))</formula>
    </cfRule>
  </conditionalFormatting>
  <dataValidations count="5">
    <dataValidation type="list" allowBlank="1" showInputMessage="1" showErrorMessage="1" sqref="K18:K199" xr:uid="{00000000-0002-0000-0000-000000000000}">
      <formula1>"Signed up, Invited to sign up, Not invited"</formula1>
    </dataValidation>
    <dataValidation type="list" allowBlank="1" showInputMessage="1" showErrorMessage="1" sqref="I18:I199" xr:uid="{00000000-0002-0000-0000-000002000000}">
      <formula1>"Confirmed, Pending, Not initiated"</formula1>
    </dataValidation>
    <dataValidation type="list" allowBlank="1" showInputMessage="1" showErrorMessage="1" sqref="J18:J199" xr:uid="{61266AD7-6DEE-5144-BB06-42447F55843F}">
      <formula1>"Yes, No, Partial, Social"</formula1>
    </dataValidation>
    <dataValidation type="list" allowBlank="1" showInputMessage="1" showErrorMessage="1" sqref="E18:E200" xr:uid="{CC5CDC33-1AA6-2B4F-ACBD-64B1B7E5B4A6}">
      <formula1>"Issued to player, At club - confirmed, At club - unconfirmed, With club official, Unknown"</formula1>
    </dataValidation>
    <dataValidation type="list" allowBlank="1" showInputMessage="1" showErrorMessage="1" sqref="H18:H199" xr:uid="{00000000-0002-0000-0000-000001000000}">
      <formula1>"Yes, No, Partial"</formula1>
    </dataValidation>
  </dataValidations>
  <pageMargins left="0.75" right="0.75" top="1" bottom="1" header="0.5" footer="0.5"/>
  <pageSetup paperSize="9" scale="44" fitToHeight="2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31"/>
  <sheetViews>
    <sheetView workbookViewId="0">
      <pane ySplit="8" topLeftCell="A9" activePane="bottomLeft" state="frozen"/>
      <selection activeCell="J24" sqref="J24"/>
      <selection pane="bottomLeft" activeCell="P29" sqref="P29"/>
    </sheetView>
  </sheetViews>
  <sheetFormatPr defaultColWidth="10.875" defaultRowHeight="15.75"/>
  <cols>
    <col min="1" max="1" width="4.375" style="1" customWidth="1"/>
    <col min="2" max="2" width="19.375" style="1" customWidth="1"/>
    <col min="3" max="17" width="7.875" style="1" customWidth="1"/>
    <col min="18" max="20" width="7.875" style="1" hidden="1" customWidth="1"/>
    <col min="21" max="22" width="7.875" style="1" customWidth="1"/>
    <col min="23" max="23" width="7.875" style="8" customWidth="1"/>
    <col min="24" max="26" width="7.875" style="1" customWidth="1"/>
    <col min="27" max="16384" width="10.875" style="1"/>
  </cols>
  <sheetData>
    <row r="2" spans="2:26">
      <c r="B2" s="25" t="s">
        <v>120</v>
      </c>
    </row>
    <row r="3" spans="2:26">
      <c r="B3" s="25"/>
    </row>
    <row r="4" spans="2:26">
      <c r="B4" s="25" t="s">
        <v>124</v>
      </c>
      <c r="D4" s="152">
        <f>Results!E2</f>
        <v>45059</v>
      </c>
      <c r="E4" s="152"/>
    </row>
    <row r="6" spans="2:26" ht="26.25">
      <c r="B6" s="179" t="s">
        <v>289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1"/>
    </row>
    <row r="7" spans="2:26" ht="15.95" customHeight="1">
      <c r="B7" s="15" t="s">
        <v>76</v>
      </c>
      <c r="C7" s="171" t="s">
        <v>62</v>
      </c>
      <c r="D7" s="172"/>
      <c r="E7" s="173"/>
      <c r="F7" s="182" t="s">
        <v>65</v>
      </c>
      <c r="G7" s="172"/>
      <c r="H7" s="173"/>
      <c r="I7" s="182" t="s">
        <v>63</v>
      </c>
      <c r="J7" s="172"/>
      <c r="K7" s="173"/>
      <c r="L7" s="182" t="s">
        <v>64</v>
      </c>
      <c r="M7" s="172"/>
      <c r="N7" s="173"/>
      <c r="O7" s="182" t="s">
        <v>61</v>
      </c>
      <c r="P7" s="172"/>
      <c r="Q7" s="173"/>
      <c r="R7" s="182" t="s">
        <v>69</v>
      </c>
      <c r="S7" s="172"/>
      <c r="T7" s="173"/>
      <c r="U7" s="182" t="s">
        <v>70</v>
      </c>
      <c r="V7" s="172"/>
      <c r="W7" s="173"/>
      <c r="X7" s="182" t="s">
        <v>77</v>
      </c>
      <c r="Y7" s="172"/>
      <c r="Z7" s="173"/>
    </row>
    <row r="8" spans="2:26">
      <c r="B8" s="16" t="s">
        <v>66</v>
      </c>
      <c r="C8" s="28" t="s">
        <v>15</v>
      </c>
      <c r="D8" s="14" t="s">
        <v>16</v>
      </c>
      <c r="E8" s="14" t="s">
        <v>17</v>
      </c>
      <c r="F8" s="28" t="s">
        <v>15</v>
      </c>
      <c r="G8" s="14" t="s">
        <v>16</v>
      </c>
      <c r="H8" s="14" t="s">
        <v>17</v>
      </c>
      <c r="I8" s="28" t="s">
        <v>15</v>
      </c>
      <c r="J8" s="14" t="s">
        <v>16</v>
      </c>
      <c r="K8" s="14" t="s">
        <v>17</v>
      </c>
      <c r="L8" s="28" t="s">
        <v>15</v>
      </c>
      <c r="M8" s="14" t="s">
        <v>16</v>
      </c>
      <c r="N8" s="14" t="s">
        <v>17</v>
      </c>
      <c r="O8" s="28" t="s">
        <v>15</v>
      </c>
      <c r="P8" s="14" t="s">
        <v>16</v>
      </c>
      <c r="Q8" s="14" t="s">
        <v>17</v>
      </c>
      <c r="R8" s="28" t="s">
        <v>15</v>
      </c>
      <c r="S8" s="14" t="s">
        <v>16</v>
      </c>
      <c r="T8" s="14" t="s">
        <v>17</v>
      </c>
      <c r="U8" s="28" t="s">
        <v>15</v>
      </c>
      <c r="V8" s="14" t="s">
        <v>16</v>
      </c>
      <c r="W8" s="14" t="s">
        <v>17</v>
      </c>
      <c r="X8" s="28" t="s">
        <v>15</v>
      </c>
      <c r="Y8" s="14" t="s">
        <v>16</v>
      </c>
      <c r="Z8" s="14" t="s">
        <v>17</v>
      </c>
    </row>
    <row r="9" spans="2:26">
      <c r="B9" s="87" t="s">
        <v>89</v>
      </c>
      <c r="C9" s="12"/>
      <c r="D9" s="12"/>
      <c r="E9" s="30">
        <f t="shared" ref="E9:E21" si="0">C9+D9</f>
        <v>0</v>
      </c>
      <c r="F9" s="12"/>
      <c r="G9" s="12"/>
      <c r="H9" s="30">
        <f t="shared" ref="H9:H21" si="1">F9+G9</f>
        <v>0</v>
      </c>
      <c r="I9" s="12">
        <v>7</v>
      </c>
      <c r="J9" s="12"/>
      <c r="K9" s="30">
        <f t="shared" ref="K9:K22" si="2">I9+J9</f>
        <v>7</v>
      </c>
      <c r="L9" s="12">
        <v>3</v>
      </c>
      <c r="M9" s="12"/>
      <c r="N9" s="30">
        <f t="shared" ref="N9:N21" si="3">L9+M9</f>
        <v>3</v>
      </c>
      <c r="O9" s="12"/>
      <c r="P9" s="12"/>
      <c r="Q9" s="30">
        <f t="shared" ref="Q9:Q21" si="4">O9+P9</f>
        <v>0</v>
      </c>
      <c r="R9" s="12"/>
      <c r="S9" s="12"/>
      <c r="T9" s="30">
        <f t="shared" ref="T9:T21" si="5">R9+S9</f>
        <v>0</v>
      </c>
      <c r="U9" s="12"/>
      <c r="V9" s="12"/>
      <c r="W9" s="30">
        <f t="shared" ref="W9:W21" si="6">U9+V9</f>
        <v>0</v>
      </c>
      <c r="X9" s="12">
        <f t="shared" ref="X9:X21" si="7">C9+F9+I9+L9+O9+R9+U9</f>
        <v>10</v>
      </c>
      <c r="Y9" s="12">
        <f t="shared" ref="Y9:Y21" si="8">D9+G9+J9+M9+P9+S9+V9</f>
        <v>0</v>
      </c>
      <c r="Z9" s="30">
        <f t="shared" ref="Z9:Z21" si="9">X9+Y9</f>
        <v>10</v>
      </c>
    </row>
    <row r="10" spans="2:26">
      <c r="B10" s="87" t="s">
        <v>264</v>
      </c>
      <c r="C10" s="12">
        <v>10</v>
      </c>
      <c r="D10" s="12"/>
      <c r="E10" s="30">
        <f t="shared" si="0"/>
        <v>10</v>
      </c>
      <c r="F10" s="12"/>
      <c r="G10" s="12"/>
      <c r="H10" s="30">
        <f t="shared" si="1"/>
        <v>0</v>
      </c>
      <c r="I10" s="12"/>
      <c r="J10" s="12"/>
      <c r="K10" s="30">
        <f t="shared" si="2"/>
        <v>0</v>
      </c>
      <c r="L10" s="12"/>
      <c r="M10" s="12"/>
      <c r="N10" s="30">
        <f t="shared" si="3"/>
        <v>0</v>
      </c>
      <c r="O10" s="12"/>
      <c r="P10" s="12"/>
      <c r="Q10" s="30">
        <f t="shared" si="4"/>
        <v>0</v>
      </c>
      <c r="R10" s="12"/>
      <c r="S10" s="12"/>
      <c r="T10" s="30">
        <f t="shared" si="5"/>
        <v>0</v>
      </c>
      <c r="U10" s="12"/>
      <c r="V10" s="12"/>
      <c r="W10" s="30">
        <f t="shared" si="6"/>
        <v>0</v>
      </c>
      <c r="X10" s="12">
        <f t="shared" si="7"/>
        <v>10</v>
      </c>
      <c r="Y10" s="12">
        <f t="shared" si="8"/>
        <v>0</v>
      </c>
      <c r="Z10" s="30">
        <f t="shared" si="9"/>
        <v>10</v>
      </c>
    </row>
    <row r="11" spans="2:26">
      <c r="B11" s="87" t="s">
        <v>281</v>
      </c>
      <c r="C11" s="12">
        <v>1</v>
      </c>
      <c r="D11" s="12"/>
      <c r="E11" s="30">
        <f t="shared" si="0"/>
        <v>1</v>
      </c>
      <c r="F11" s="12">
        <v>4</v>
      </c>
      <c r="G11" s="12"/>
      <c r="H11" s="30">
        <f t="shared" si="1"/>
        <v>4</v>
      </c>
      <c r="I11" s="12">
        <v>2</v>
      </c>
      <c r="J11" s="12"/>
      <c r="K11" s="30">
        <f t="shared" si="2"/>
        <v>2</v>
      </c>
      <c r="L11" s="12"/>
      <c r="M11" s="12"/>
      <c r="N11" s="30">
        <f t="shared" si="3"/>
        <v>0</v>
      </c>
      <c r="O11" s="12"/>
      <c r="P11" s="12"/>
      <c r="Q11" s="30">
        <f t="shared" si="4"/>
        <v>0</v>
      </c>
      <c r="R11" s="12"/>
      <c r="S11" s="12"/>
      <c r="T11" s="30">
        <f t="shared" si="5"/>
        <v>0</v>
      </c>
      <c r="U11" s="12"/>
      <c r="V11" s="12"/>
      <c r="W11" s="30">
        <f t="shared" si="6"/>
        <v>0</v>
      </c>
      <c r="X11" s="12">
        <f t="shared" si="7"/>
        <v>7</v>
      </c>
      <c r="Y11" s="12">
        <f t="shared" si="8"/>
        <v>0</v>
      </c>
      <c r="Z11" s="30">
        <f t="shared" si="9"/>
        <v>7</v>
      </c>
    </row>
    <row r="12" spans="2:26">
      <c r="B12" s="11" t="s">
        <v>40</v>
      </c>
      <c r="C12" s="12"/>
      <c r="D12" s="12"/>
      <c r="E12" s="30">
        <f t="shared" si="0"/>
        <v>0</v>
      </c>
      <c r="F12" s="12"/>
      <c r="G12" s="12"/>
      <c r="H12" s="30">
        <f t="shared" si="1"/>
        <v>0</v>
      </c>
      <c r="I12" s="12"/>
      <c r="J12" s="12"/>
      <c r="K12" s="30">
        <f t="shared" si="2"/>
        <v>0</v>
      </c>
      <c r="L12" s="12">
        <v>6</v>
      </c>
      <c r="M12" s="12"/>
      <c r="N12" s="30">
        <f t="shared" si="3"/>
        <v>6</v>
      </c>
      <c r="O12" s="12"/>
      <c r="P12" s="12"/>
      <c r="Q12" s="30">
        <f t="shared" si="4"/>
        <v>0</v>
      </c>
      <c r="R12" s="12"/>
      <c r="S12" s="12"/>
      <c r="T12" s="30">
        <f t="shared" si="5"/>
        <v>0</v>
      </c>
      <c r="U12" s="12"/>
      <c r="V12" s="12"/>
      <c r="W12" s="30">
        <f t="shared" si="6"/>
        <v>0</v>
      </c>
      <c r="X12" s="12">
        <f t="shared" si="7"/>
        <v>6</v>
      </c>
      <c r="Y12" s="12">
        <f t="shared" si="8"/>
        <v>0</v>
      </c>
      <c r="Z12" s="30">
        <f t="shared" si="9"/>
        <v>6</v>
      </c>
    </row>
    <row r="13" spans="2:26">
      <c r="B13" s="11" t="s">
        <v>38</v>
      </c>
      <c r="C13" s="12">
        <v>4</v>
      </c>
      <c r="D13" s="12"/>
      <c r="E13" s="30">
        <f t="shared" si="0"/>
        <v>4</v>
      </c>
      <c r="F13" s="12">
        <v>1</v>
      </c>
      <c r="G13" s="12"/>
      <c r="H13" s="30">
        <f t="shared" si="1"/>
        <v>1</v>
      </c>
      <c r="I13" s="12"/>
      <c r="J13" s="12"/>
      <c r="K13" s="30">
        <f t="shared" si="2"/>
        <v>0</v>
      </c>
      <c r="L13" s="12"/>
      <c r="M13" s="12"/>
      <c r="N13" s="30">
        <f t="shared" si="3"/>
        <v>0</v>
      </c>
      <c r="O13" s="12"/>
      <c r="P13" s="12"/>
      <c r="Q13" s="30">
        <f t="shared" si="4"/>
        <v>0</v>
      </c>
      <c r="R13" s="12"/>
      <c r="S13" s="12"/>
      <c r="T13" s="30">
        <f t="shared" si="5"/>
        <v>0</v>
      </c>
      <c r="U13" s="12"/>
      <c r="V13" s="12"/>
      <c r="W13" s="30">
        <f t="shared" si="6"/>
        <v>0</v>
      </c>
      <c r="X13" s="12">
        <f t="shared" si="7"/>
        <v>5</v>
      </c>
      <c r="Y13" s="12">
        <f t="shared" si="8"/>
        <v>0</v>
      </c>
      <c r="Z13" s="30">
        <f t="shared" si="9"/>
        <v>5</v>
      </c>
    </row>
    <row r="14" spans="2:26">
      <c r="B14" s="11" t="s">
        <v>49</v>
      </c>
      <c r="C14" s="12"/>
      <c r="D14" s="12"/>
      <c r="E14" s="30">
        <f t="shared" si="0"/>
        <v>0</v>
      </c>
      <c r="F14" s="12"/>
      <c r="G14" s="12"/>
      <c r="H14" s="30">
        <f t="shared" si="1"/>
        <v>0</v>
      </c>
      <c r="I14" s="12">
        <v>4</v>
      </c>
      <c r="J14" s="12"/>
      <c r="K14" s="30">
        <f t="shared" si="2"/>
        <v>4</v>
      </c>
      <c r="L14" s="12"/>
      <c r="M14" s="12"/>
      <c r="N14" s="30">
        <f t="shared" si="3"/>
        <v>0</v>
      </c>
      <c r="O14" s="12"/>
      <c r="P14" s="12"/>
      <c r="Q14" s="30">
        <f t="shared" si="4"/>
        <v>0</v>
      </c>
      <c r="R14" s="12"/>
      <c r="S14" s="12"/>
      <c r="T14" s="30">
        <f t="shared" si="5"/>
        <v>0</v>
      </c>
      <c r="U14" s="12"/>
      <c r="V14" s="12"/>
      <c r="W14" s="30">
        <f t="shared" si="6"/>
        <v>0</v>
      </c>
      <c r="X14" s="12">
        <f t="shared" si="7"/>
        <v>4</v>
      </c>
      <c r="Y14" s="12">
        <f t="shared" si="8"/>
        <v>0</v>
      </c>
      <c r="Z14" s="30">
        <f t="shared" si="9"/>
        <v>4</v>
      </c>
    </row>
    <row r="15" spans="2:26">
      <c r="B15" s="11" t="s">
        <v>40</v>
      </c>
      <c r="C15" s="12"/>
      <c r="D15" s="12"/>
      <c r="E15" s="30">
        <f t="shared" si="0"/>
        <v>0</v>
      </c>
      <c r="F15" s="12"/>
      <c r="G15" s="12"/>
      <c r="H15" s="30">
        <f t="shared" si="1"/>
        <v>0</v>
      </c>
      <c r="I15" s="12"/>
      <c r="J15" s="12"/>
      <c r="K15" s="30">
        <f t="shared" si="2"/>
        <v>0</v>
      </c>
      <c r="L15" s="12">
        <v>3</v>
      </c>
      <c r="M15" s="12"/>
      <c r="N15" s="30">
        <f t="shared" si="3"/>
        <v>3</v>
      </c>
      <c r="O15" s="12"/>
      <c r="P15" s="12"/>
      <c r="Q15" s="30">
        <f t="shared" si="4"/>
        <v>0</v>
      </c>
      <c r="R15" s="12"/>
      <c r="S15" s="12"/>
      <c r="T15" s="30">
        <f t="shared" si="5"/>
        <v>0</v>
      </c>
      <c r="U15" s="12"/>
      <c r="V15" s="12"/>
      <c r="W15" s="30">
        <f t="shared" si="6"/>
        <v>0</v>
      </c>
      <c r="X15" s="12">
        <f t="shared" si="7"/>
        <v>3</v>
      </c>
      <c r="Y15" s="12">
        <f t="shared" si="8"/>
        <v>0</v>
      </c>
      <c r="Z15" s="30">
        <f t="shared" si="9"/>
        <v>3</v>
      </c>
    </row>
    <row r="16" spans="2:26">
      <c r="B16" s="11" t="s">
        <v>39</v>
      </c>
      <c r="C16" s="12"/>
      <c r="D16" s="12"/>
      <c r="E16" s="30">
        <f t="shared" si="0"/>
        <v>0</v>
      </c>
      <c r="F16" s="12"/>
      <c r="G16" s="12"/>
      <c r="H16" s="30">
        <f t="shared" si="1"/>
        <v>0</v>
      </c>
      <c r="I16" s="12"/>
      <c r="J16" s="12"/>
      <c r="K16" s="30">
        <f t="shared" si="2"/>
        <v>0</v>
      </c>
      <c r="L16" s="12"/>
      <c r="M16" s="12"/>
      <c r="N16" s="30">
        <f t="shared" si="3"/>
        <v>0</v>
      </c>
      <c r="O16" s="12"/>
      <c r="P16" s="12"/>
      <c r="Q16" s="30">
        <f t="shared" si="4"/>
        <v>0</v>
      </c>
      <c r="R16" s="12"/>
      <c r="S16" s="12"/>
      <c r="T16" s="30">
        <f t="shared" si="5"/>
        <v>0</v>
      </c>
      <c r="U16" s="12"/>
      <c r="V16" s="12">
        <v>3</v>
      </c>
      <c r="W16" s="30">
        <f t="shared" si="6"/>
        <v>3</v>
      </c>
      <c r="X16" s="12">
        <f t="shared" si="7"/>
        <v>0</v>
      </c>
      <c r="Y16" s="12">
        <f t="shared" si="8"/>
        <v>3</v>
      </c>
      <c r="Z16" s="30">
        <f t="shared" si="9"/>
        <v>3</v>
      </c>
    </row>
    <row r="17" spans="2:26">
      <c r="B17" s="11" t="s">
        <v>417</v>
      </c>
      <c r="C17" s="12">
        <v>3</v>
      </c>
      <c r="D17" s="12"/>
      <c r="E17" s="30">
        <f t="shared" si="0"/>
        <v>3</v>
      </c>
      <c r="F17" s="12"/>
      <c r="G17" s="12"/>
      <c r="H17" s="30">
        <f t="shared" si="1"/>
        <v>0</v>
      </c>
      <c r="I17" s="12"/>
      <c r="J17" s="12"/>
      <c r="K17" s="30">
        <f t="shared" si="2"/>
        <v>0</v>
      </c>
      <c r="L17" s="12"/>
      <c r="M17" s="12"/>
      <c r="N17" s="30">
        <f t="shared" si="3"/>
        <v>0</v>
      </c>
      <c r="O17" s="12"/>
      <c r="P17" s="12"/>
      <c r="Q17" s="30">
        <f t="shared" si="4"/>
        <v>0</v>
      </c>
      <c r="R17" s="12"/>
      <c r="S17" s="12"/>
      <c r="T17" s="30">
        <f t="shared" si="5"/>
        <v>0</v>
      </c>
      <c r="U17" s="12"/>
      <c r="V17" s="12"/>
      <c r="W17" s="30">
        <f t="shared" si="6"/>
        <v>0</v>
      </c>
      <c r="X17" s="12">
        <f t="shared" si="7"/>
        <v>3</v>
      </c>
      <c r="Y17" s="12">
        <f t="shared" si="8"/>
        <v>0</v>
      </c>
      <c r="Z17" s="30">
        <f t="shared" si="9"/>
        <v>3</v>
      </c>
    </row>
    <row r="18" spans="2:26">
      <c r="B18" s="11" t="s">
        <v>383</v>
      </c>
      <c r="C18" s="12"/>
      <c r="D18" s="12"/>
      <c r="E18" s="30">
        <f t="shared" si="0"/>
        <v>0</v>
      </c>
      <c r="F18" s="12">
        <v>1</v>
      </c>
      <c r="G18" s="12"/>
      <c r="H18" s="30">
        <f t="shared" si="1"/>
        <v>1</v>
      </c>
      <c r="I18" s="12"/>
      <c r="J18" s="12"/>
      <c r="K18" s="30">
        <f t="shared" si="2"/>
        <v>0</v>
      </c>
      <c r="L18" s="12"/>
      <c r="M18" s="12"/>
      <c r="N18" s="30">
        <f t="shared" si="3"/>
        <v>0</v>
      </c>
      <c r="O18" s="12"/>
      <c r="P18" s="12"/>
      <c r="Q18" s="30">
        <f t="shared" si="4"/>
        <v>0</v>
      </c>
      <c r="R18" s="12"/>
      <c r="S18" s="12"/>
      <c r="T18" s="30">
        <f t="shared" si="5"/>
        <v>0</v>
      </c>
      <c r="U18" s="12"/>
      <c r="V18" s="12"/>
      <c r="W18" s="30">
        <f t="shared" si="6"/>
        <v>0</v>
      </c>
      <c r="X18" s="12">
        <f t="shared" si="7"/>
        <v>1</v>
      </c>
      <c r="Y18" s="12">
        <f t="shared" si="8"/>
        <v>0</v>
      </c>
      <c r="Z18" s="30">
        <f t="shared" si="9"/>
        <v>1</v>
      </c>
    </row>
    <row r="19" spans="2:26">
      <c r="B19" s="11" t="s">
        <v>28</v>
      </c>
      <c r="C19" s="12"/>
      <c r="D19" s="12"/>
      <c r="E19" s="30">
        <f t="shared" si="0"/>
        <v>0</v>
      </c>
      <c r="F19" s="12"/>
      <c r="G19" s="12"/>
      <c r="H19" s="30">
        <f t="shared" si="1"/>
        <v>0</v>
      </c>
      <c r="I19" s="12">
        <v>1</v>
      </c>
      <c r="J19" s="12"/>
      <c r="K19" s="30">
        <f t="shared" si="2"/>
        <v>1</v>
      </c>
      <c r="L19" s="12"/>
      <c r="M19" s="12"/>
      <c r="N19" s="30">
        <f t="shared" si="3"/>
        <v>0</v>
      </c>
      <c r="O19" s="12"/>
      <c r="P19" s="12"/>
      <c r="Q19" s="30">
        <f t="shared" si="4"/>
        <v>0</v>
      </c>
      <c r="R19" s="12"/>
      <c r="S19" s="12"/>
      <c r="T19" s="30">
        <f t="shared" si="5"/>
        <v>0</v>
      </c>
      <c r="U19" s="12"/>
      <c r="V19" s="12"/>
      <c r="W19" s="30">
        <f t="shared" si="6"/>
        <v>0</v>
      </c>
      <c r="X19" s="12">
        <f t="shared" si="7"/>
        <v>1</v>
      </c>
      <c r="Y19" s="12">
        <f t="shared" si="8"/>
        <v>0</v>
      </c>
      <c r="Z19" s="30">
        <f t="shared" si="9"/>
        <v>1</v>
      </c>
    </row>
    <row r="20" spans="2:26">
      <c r="B20" s="11" t="s">
        <v>411</v>
      </c>
      <c r="C20" s="12"/>
      <c r="D20" s="12"/>
      <c r="E20" s="30">
        <f t="shared" si="0"/>
        <v>0</v>
      </c>
      <c r="F20" s="12"/>
      <c r="G20" s="12"/>
      <c r="H20" s="30">
        <f t="shared" si="1"/>
        <v>0</v>
      </c>
      <c r="I20" s="12"/>
      <c r="J20" s="12"/>
      <c r="K20" s="30">
        <f t="shared" si="2"/>
        <v>0</v>
      </c>
      <c r="L20" s="12">
        <v>1</v>
      </c>
      <c r="M20" s="12"/>
      <c r="N20" s="30">
        <f t="shared" si="3"/>
        <v>1</v>
      </c>
      <c r="O20" s="12"/>
      <c r="P20" s="12"/>
      <c r="Q20" s="30">
        <f t="shared" si="4"/>
        <v>0</v>
      </c>
      <c r="R20" s="12"/>
      <c r="S20" s="12"/>
      <c r="T20" s="30">
        <f t="shared" si="5"/>
        <v>0</v>
      </c>
      <c r="U20" s="12"/>
      <c r="V20" s="12"/>
      <c r="W20" s="30">
        <f t="shared" si="6"/>
        <v>0</v>
      </c>
      <c r="X20" s="12">
        <f t="shared" si="7"/>
        <v>1</v>
      </c>
      <c r="Y20" s="12">
        <f t="shared" si="8"/>
        <v>0</v>
      </c>
      <c r="Z20" s="30">
        <f t="shared" si="9"/>
        <v>1</v>
      </c>
    </row>
    <row r="21" spans="2:26">
      <c r="B21" s="11" t="s">
        <v>45</v>
      </c>
      <c r="C21" s="12">
        <v>1</v>
      </c>
      <c r="D21" s="12"/>
      <c r="E21" s="30">
        <f t="shared" si="0"/>
        <v>1</v>
      </c>
      <c r="F21" s="12"/>
      <c r="G21" s="12"/>
      <c r="H21" s="30">
        <f t="shared" si="1"/>
        <v>0</v>
      </c>
      <c r="I21" s="12"/>
      <c r="J21" s="12"/>
      <c r="K21" s="30">
        <f t="shared" si="2"/>
        <v>0</v>
      </c>
      <c r="L21" s="12"/>
      <c r="M21" s="12"/>
      <c r="N21" s="30">
        <f t="shared" si="3"/>
        <v>0</v>
      </c>
      <c r="O21" s="12"/>
      <c r="P21" s="12"/>
      <c r="Q21" s="30">
        <f t="shared" si="4"/>
        <v>0</v>
      </c>
      <c r="R21" s="12"/>
      <c r="S21" s="12"/>
      <c r="T21" s="30">
        <f t="shared" si="5"/>
        <v>0</v>
      </c>
      <c r="U21" s="12"/>
      <c r="V21" s="12"/>
      <c r="W21" s="30">
        <f t="shared" si="6"/>
        <v>0</v>
      </c>
      <c r="X21" s="12">
        <f t="shared" si="7"/>
        <v>1</v>
      </c>
      <c r="Y21" s="12">
        <f t="shared" si="8"/>
        <v>0</v>
      </c>
      <c r="Z21" s="30">
        <f t="shared" si="9"/>
        <v>1</v>
      </c>
    </row>
    <row r="22" spans="2:26">
      <c r="B22" s="11"/>
      <c r="C22" s="12"/>
      <c r="D22" s="12"/>
      <c r="E22" s="30">
        <f t="shared" ref="E22" si="10">C22+D22</f>
        <v>0</v>
      </c>
      <c r="F22" s="12"/>
      <c r="G22" s="12"/>
      <c r="H22" s="30">
        <f t="shared" ref="H22" si="11">F22+G22</f>
        <v>0</v>
      </c>
      <c r="I22" s="12"/>
      <c r="J22" s="12"/>
      <c r="K22" s="30">
        <f t="shared" si="2"/>
        <v>0</v>
      </c>
      <c r="L22" s="12"/>
      <c r="M22" s="12"/>
      <c r="N22" s="30">
        <f t="shared" ref="N22" si="12">L22+M22</f>
        <v>0</v>
      </c>
      <c r="O22" s="12"/>
      <c r="P22" s="12"/>
      <c r="Q22" s="30">
        <f t="shared" ref="Q22" si="13">O22+P22</f>
        <v>0</v>
      </c>
      <c r="R22" s="12"/>
      <c r="S22" s="12"/>
      <c r="T22" s="30">
        <f t="shared" ref="T22" si="14">R22+S22</f>
        <v>0</v>
      </c>
      <c r="U22" s="12"/>
      <c r="V22" s="12"/>
      <c r="W22" s="30">
        <f t="shared" ref="W22" si="15">U22+V22</f>
        <v>0</v>
      </c>
      <c r="X22" s="12">
        <f t="shared" ref="X22" si="16">C22+F22+I22+L22+O22+R22+U22</f>
        <v>0</v>
      </c>
      <c r="Y22" s="12">
        <f t="shared" ref="Y22" si="17">D22+G22+J22+M22+P22+S22+V22</f>
        <v>0</v>
      </c>
      <c r="Z22" s="30">
        <f t="shared" ref="Z22" si="18">X22+Y22</f>
        <v>0</v>
      </c>
    </row>
    <row r="23" spans="2:26">
      <c r="E23" s="25"/>
      <c r="H23" s="25"/>
      <c r="K23" s="25"/>
      <c r="N23" s="25"/>
      <c r="Q23" s="25"/>
      <c r="T23" s="25"/>
      <c r="W23" s="39"/>
    </row>
    <row r="24" spans="2:26">
      <c r="B24" s="38" t="s">
        <v>121</v>
      </c>
      <c r="C24" s="5">
        <f t="shared" ref="C24:Z24" si="19">SUM(C9:C23)</f>
        <v>19</v>
      </c>
      <c r="D24" s="5">
        <f t="shared" si="19"/>
        <v>0</v>
      </c>
      <c r="E24" s="29">
        <f t="shared" si="19"/>
        <v>19</v>
      </c>
      <c r="F24" s="5">
        <f t="shared" si="19"/>
        <v>6</v>
      </c>
      <c r="G24" s="5">
        <f t="shared" si="19"/>
        <v>0</v>
      </c>
      <c r="H24" s="29">
        <f t="shared" si="19"/>
        <v>6</v>
      </c>
      <c r="I24" s="5">
        <f t="shared" si="19"/>
        <v>14</v>
      </c>
      <c r="J24" s="5">
        <f t="shared" si="19"/>
        <v>0</v>
      </c>
      <c r="K24" s="29">
        <f t="shared" si="19"/>
        <v>14</v>
      </c>
      <c r="L24" s="5">
        <f t="shared" si="19"/>
        <v>13</v>
      </c>
      <c r="M24" s="5">
        <f t="shared" si="19"/>
        <v>0</v>
      </c>
      <c r="N24" s="29">
        <f t="shared" si="19"/>
        <v>13</v>
      </c>
      <c r="O24" s="5">
        <f t="shared" si="19"/>
        <v>0</v>
      </c>
      <c r="P24" s="5">
        <f t="shared" si="19"/>
        <v>0</v>
      </c>
      <c r="Q24" s="29">
        <f t="shared" si="19"/>
        <v>0</v>
      </c>
      <c r="R24" s="5">
        <f t="shared" si="19"/>
        <v>0</v>
      </c>
      <c r="S24" s="5">
        <f t="shared" si="19"/>
        <v>0</v>
      </c>
      <c r="T24" s="29">
        <f t="shared" si="19"/>
        <v>0</v>
      </c>
      <c r="U24" s="5">
        <f t="shared" si="19"/>
        <v>0</v>
      </c>
      <c r="V24" s="5">
        <f t="shared" si="19"/>
        <v>3</v>
      </c>
      <c r="W24" s="29">
        <f t="shared" si="19"/>
        <v>3</v>
      </c>
      <c r="X24" s="5">
        <f t="shared" si="19"/>
        <v>52</v>
      </c>
      <c r="Y24" s="5">
        <f t="shared" si="19"/>
        <v>3</v>
      </c>
      <c r="Z24" s="29">
        <f t="shared" si="19"/>
        <v>55</v>
      </c>
    </row>
    <row r="26" spans="2:26">
      <c r="B26" s="25" t="s">
        <v>115</v>
      </c>
    </row>
    <row r="28" spans="2:26">
      <c r="B28" s="35" t="s">
        <v>119</v>
      </c>
      <c r="C28" s="36"/>
      <c r="D28" s="36"/>
      <c r="E28" s="37" t="s">
        <v>13</v>
      </c>
    </row>
    <row r="29" spans="2:26">
      <c r="B29" s="31" t="s">
        <v>116</v>
      </c>
      <c r="C29" s="32"/>
      <c r="D29" s="33"/>
      <c r="E29" s="5">
        <v>3</v>
      </c>
    </row>
    <row r="30" spans="2:26">
      <c r="B30" s="31" t="s">
        <v>117</v>
      </c>
      <c r="C30" s="32"/>
      <c r="D30" s="33"/>
      <c r="E30" s="5">
        <v>3</v>
      </c>
    </row>
    <row r="31" spans="2:26">
      <c r="B31" s="31" t="s">
        <v>118</v>
      </c>
      <c r="C31" s="32"/>
      <c r="D31" s="33"/>
      <c r="E31" s="5">
        <v>1</v>
      </c>
    </row>
  </sheetData>
  <autoFilter ref="C8:Z8" xr:uid="{E092EF9A-3C64-AD4B-B276-B7589A1F594A}"/>
  <sortState xmlns:xlrd2="http://schemas.microsoft.com/office/spreadsheetml/2017/richdata2" ref="B9:Z21">
    <sortCondition descending="1" ref="Z9:Z21"/>
    <sortCondition ref="B9:B21"/>
  </sortState>
  <mergeCells count="10">
    <mergeCell ref="D4:E4"/>
    <mergeCell ref="B6:Z6"/>
    <mergeCell ref="C7:E7"/>
    <mergeCell ref="F7:H7"/>
    <mergeCell ref="I7:K7"/>
    <mergeCell ref="L7:N7"/>
    <mergeCell ref="O7:Q7"/>
    <mergeCell ref="R7:T7"/>
    <mergeCell ref="U7:W7"/>
    <mergeCell ref="X7:Z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85E8B-1C00-504B-B326-D1518473BAEA}">
  <dimension ref="B2:W35"/>
  <sheetViews>
    <sheetView workbookViewId="0">
      <selection activeCell="S30" sqref="S30"/>
    </sheetView>
  </sheetViews>
  <sheetFormatPr defaultColWidth="10.875" defaultRowHeight="15.75"/>
  <cols>
    <col min="1" max="1" width="2.625" style="1" customWidth="1"/>
    <col min="2" max="2" width="24.375" style="1" bestFit="1" customWidth="1"/>
    <col min="3" max="3" width="17.125" style="1" bestFit="1" customWidth="1"/>
    <col min="4" max="4" width="10.5" style="1" bestFit="1" customWidth="1"/>
    <col min="5" max="5" width="5.125" style="1" customWidth="1"/>
    <col min="6" max="6" width="10.875" style="1"/>
    <col min="7" max="7" width="3.375" style="1" customWidth="1"/>
    <col min="8" max="8" width="10.875" style="1" customWidth="1"/>
    <col min="9" max="11" width="10.875" style="1"/>
    <col min="12" max="12" width="5.625" style="1" customWidth="1"/>
    <col min="13" max="13" width="5.875" style="1" customWidth="1"/>
    <col min="14" max="14" width="24.375" style="1" bestFit="1" customWidth="1"/>
    <col min="15" max="15" width="17.125" style="1" bestFit="1" customWidth="1"/>
    <col min="16" max="16" width="10.5" style="1" bestFit="1" customWidth="1"/>
    <col min="17" max="16384" width="10.875" style="1"/>
  </cols>
  <sheetData>
    <row r="2" spans="2:23" ht="26.25">
      <c r="B2" s="26" t="s">
        <v>431</v>
      </c>
      <c r="N2" s="26" t="s">
        <v>431</v>
      </c>
    </row>
    <row r="4" spans="2:23" ht="18.75">
      <c r="B4" s="100" t="s">
        <v>66</v>
      </c>
      <c r="C4" t="s">
        <v>238</v>
      </c>
      <c r="D4" t="s">
        <v>237</v>
      </c>
      <c r="F4" s="183" t="s">
        <v>122</v>
      </c>
      <c r="G4" s="183"/>
      <c r="H4" s="184"/>
      <c r="I4" s="184"/>
      <c r="J4" s="184"/>
      <c r="K4" s="184"/>
      <c r="N4" s="100" t="s">
        <v>66</v>
      </c>
      <c r="O4" s="100" t="s">
        <v>238</v>
      </c>
      <c r="P4" t="s">
        <v>237</v>
      </c>
      <c r="R4" s="183" t="s">
        <v>122</v>
      </c>
      <c r="S4" s="183"/>
      <c r="T4" s="184"/>
      <c r="U4" s="184"/>
      <c r="V4" s="184"/>
      <c r="W4" s="184"/>
    </row>
    <row r="5" spans="2:23" ht="15.95" customHeight="1">
      <c r="B5" s="101" t="s">
        <v>266</v>
      </c>
      <c r="C5" s="102">
        <v>44762</v>
      </c>
      <c r="D5" s="103">
        <v>98</v>
      </c>
      <c r="F5" s="42"/>
      <c r="G5" s="42"/>
      <c r="H5" s="42"/>
      <c r="I5" s="42"/>
      <c r="J5" s="42"/>
      <c r="K5" s="42"/>
      <c r="N5" s="101" t="s">
        <v>266</v>
      </c>
      <c r="O5" s="102">
        <v>44762</v>
      </c>
      <c r="P5" s="103">
        <v>98</v>
      </c>
      <c r="R5" s="42"/>
      <c r="S5" s="42"/>
      <c r="T5" s="42"/>
      <c r="U5" s="42"/>
      <c r="V5" s="42"/>
      <c r="W5" s="42"/>
    </row>
    <row r="6" spans="2:23" ht="15.95" customHeight="1">
      <c r="B6" s="101" t="s">
        <v>37</v>
      </c>
      <c r="C6" s="102">
        <v>44910</v>
      </c>
      <c r="D6" s="103">
        <v>84.5</v>
      </c>
      <c r="F6" s="185" t="s">
        <v>127</v>
      </c>
      <c r="G6" s="185"/>
      <c r="H6" s="186"/>
      <c r="I6" s="186"/>
      <c r="J6" s="186"/>
      <c r="K6" s="186"/>
      <c r="N6" s="101" t="s">
        <v>37</v>
      </c>
      <c r="O6" s="102">
        <v>44910</v>
      </c>
      <c r="P6" s="103">
        <v>84.5</v>
      </c>
      <c r="R6" s="185" t="s">
        <v>127</v>
      </c>
      <c r="S6" s="185"/>
      <c r="T6" s="186"/>
      <c r="U6" s="186"/>
      <c r="V6" s="186"/>
      <c r="W6" s="186"/>
    </row>
    <row r="7" spans="2:23" ht="15.95" customHeight="1">
      <c r="B7" s="101" t="s">
        <v>251</v>
      </c>
      <c r="C7" s="102">
        <v>44863</v>
      </c>
      <c r="D7" s="103">
        <v>80</v>
      </c>
      <c r="F7" s="186"/>
      <c r="G7" s="186"/>
      <c r="H7" s="186"/>
      <c r="I7" s="186"/>
      <c r="J7" s="186"/>
      <c r="K7" s="186"/>
      <c r="N7" s="101" t="s">
        <v>251</v>
      </c>
      <c r="O7" s="102">
        <v>44863</v>
      </c>
      <c r="P7" s="103">
        <v>80</v>
      </c>
      <c r="R7" s="186"/>
      <c r="S7" s="186"/>
      <c r="T7" s="186"/>
      <c r="U7" s="186"/>
      <c r="V7" s="186"/>
      <c r="W7" s="186"/>
    </row>
    <row r="8" spans="2:23" ht="15.95" customHeight="1">
      <c r="B8" s="106" t="s">
        <v>275</v>
      </c>
      <c r="C8" s="107">
        <v>45003</v>
      </c>
      <c r="D8" s="108">
        <v>40</v>
      </c>
      <c r="F8" s="186"/>
      <c r="G8" s="186"/>
      <c r="H8" s="186"/>
      <c r="I8" s="186"/>
      <c r="J8" s="186"/>
      <c r="K8" s="186"/>
      <c r="N8" s="106" t="s">
        <v>275</v>
      </c>
      <c r="O8" s="107">
        <v>45003</v>
      </c>
      <c r="P8" s="108">
        <v>40</v>
      </c>
      <c r="R8" s="186"/>
      <c r="S8" s="186"/>
      <c r="T8" s="186"/>
      <c r="U8" s="186"/>
      <c r="V8" s="186"/>
      <c r="W8" s="186"/>
    </row>
    <row r="9" spans="2:23" ht="15.95" customHeight="1">
      <c r="B9" s="106" t="s">
        <v>48</v>
      </c>
      <c r="C9" s="107">
        <v>44975</v>
      </c>
      <c r="D9" s="108">
        <v>40</v>
      </c>
      <c r="F9" s="185" t="s">
        <v>123</v>
      </c>
      <c r="G9" s="185"/>
      <c r="H9" s="186"/>
      <c r="I9" s="186"/>
      <c r="J9" s="186"/>
      <c r="K9" s="186"/>
      <c r="N9" s="106" t="s">
        <v>48</v>
      </c>
      <c r="O9" s="107">
        <v>44975</v>
      </c>
      <c r="P9" s="108">
        <v>40</v>
      </c>
      <c r="R9" s="44"/>
      <c r="S9" s="44"/>
      <c r="T9" s="44"/>
      <c r="U9" s="44"/>
      <c r="V9" s="44"/>
      <c r="W9" s="44"/>
    </row>
    <row r="10" spans="2:23" ht="15.95" customHeight="1">
      <c r="B10" s="97" t="s">
        <v>401</v>
      </c>
      <c r="C10" s="98">
        <v>44975</v>
      </c>
      <c r="D10" s="99">
        <v>30</v>
      </c>
      <c r="F10" s="186"/>
      <c r="G10" s="186"/>
      <c r="H10" s="186"/>
      <c r="I10" s="186"/>
      <c r="J10" s="186"/>
      <c r="K10" s="186"/>
      <c r="N10" s="97" t="s">
        <v>401</v>
      </c>
      <c r="O10" s="98">
        <v>44975</v>
      </c>
      <c r="P10" s="99">
        <v>30</v>
      </c>
      <c r="R10" s="183" t="s">
        <v>126</v>
      </c>
      <c r="S10" s="183"/>
      <c r="T10" s="187"/>
      <c r="U10" s="187"/>
      <c r="V10" s="187"/>
      <c r="W10" s="187"/>
    </row>
    <row r="11" spans="2:23" ht="15.95" customHeight="1">
      <c r="B11" s="97" t="s">
        <v>399</v>
      </c>
      <c r="C11" s="98">
        <v>45013</v>
      </c>
      <c r="D11" s="99">
        <v>30</v>
      </c>
      <c r="F11" s="186"/>
      <c r="G11" s="186"/>
      <c r="H11" s="186"/>
      <c r="I11" s="186"/>
      <c r="J11" s="186"/>
      <c r="K11" s="186"/>
      <c r="N11" s="97" t="s">
        <v>399</v>
      </c>
      <c r="O11" s="98">
        <v>45013</v>
      </c>
      <c r="P11" s="99">
        <v>30</v>
      </c>
      <c r="R11" s="44"/>
      <c r="S11" s="44"/>
      <c r="T11" s="44"/>
      <c r="U11" s="44"/>
      <c r="V11" s="44"/>
      <c r="W11" s="44"/>
    </row>
    <row r="12" spans="2:23" ht="15.95" customHeight="1">
      <c r="B12" s="97" t="s">
        <v>345</v>
      </c>
      <c r="C12" s="98">
        <v>44870</v>
      </c>
      <c r="D12" s="99">
        <v>30</v>
      </c>
      <c r="F12" s="186"/>
      <c r="G12" s="186"/>
      <c r="H12" s="186"/>
      <c r="I12" s="186"/>
      <c r="J12" s="186"/>
      <c r="K12" s="186"/>
      <c r="N12" s="97" t="s">
        <v>345</v>
      </c>
      <c r="O12" s="98">
        <v>44870</v>
      </c>
      <c r="P12" s="99">
        <v>30</v>
      </c>
      <c r="R12" s="188" t="s">
        <v>432</v>
      </c>
      <c r="S12" s="188"/>
      <c r="T12" s="189"/>
      <c r="U12" s="189"/>
      <c r="V12" s="189"/>
      <c r="W12" s="189"/>
    </row>
    <row r="13" spans="2:23" ht="15.95" customHeight="1">
      <c r="B13" s="97" t="s">
        <v>47</v>
      </c>
      <c r="C13" s="98">
        <v>45024</v>
      </c>
      <c r="D13" s="99">
        <v>30</v>
      </c>
      <c r="F13" s="186"/>
      <c r="G13" s="186"/>
      <c r="H13" s="186"/>
      <c r="I13" s="186"/>
      <c r="J13" s="186"/>
      <c r="K13" s="186"/>
      <c r="N13" s="97" t="s">
        <v>47</v>
      </c>
      <c r="O13" s="98">
        <v>45024</v>
      </c>
      <c r="P13" s="99">
        <v>30</v>
      </c>
      <c r="R13" s="189"/>
      <c r="S13" s="189"/>
      <c r="T13" s="189"/>
      <c r="U13" s="189"/>
      <c r="V13" s="189"/>
      <c r="W13" s="189"/>
    </row>
    <row r="14" spans="2:23" ht="15.95" customHeight="1">
      <c r="B14" s="97" t="s">
        <v>19</v>
      </c>
      <c r="C14" s="98">
        <v>44989</v>
      </c>
      <c r="D14" s="99">
        <v>30</v>
      </c>
      <c r="F14" s="186"/>
      <c r="G14" s="186"/>
      <c r="H14" s="186"/>
      <c r="I14" s="186"/>
      <c r="J14" s="186"/>
      <c r="K14" s="186"/>
      <c r="N14" s="97" t="s">
        <v>19</v>
      </c>
      <c r="O14" s="98">
        <v>44989</v>
      </c>
      <c r="P14" s="99">
        <v>30</v>
      </c>
      <c r="R14" s="189"/>
      <c r="S14" s="189"/>
      <c r="T14" s="189"/>
      <c r="U14" s="189"/>
      <c r="V14" s="189"/>
      <c r="W14" s="189"/>
    </row>
    <row r="15" spans="2:23" ht="15.95" customHeight="1">
      <c r="B15" s="97" t="s">
        <v>23</v>
      </c>
      <c r="C15" s="98">
        <v>45024</v>
      </c>
      <c r="D15" s="99">
        <v>25</v>
      </c>
      <c r="F15" s="183" t="s">
        <v>126</v>
      </c>
      <c r="G15" s="183"/>
      <c r="H15" s="187"/>
      <c r="I15" s="187"/>
      <c r="J15" s="187"/>
      <c r="K15" s="187"/>
      <c r="N15" s="97" t="s">
        <v>23</v>
      </c>
      <c r="O15" s="98">
        <v>45024</v>
      </c>
      <c r="P15" s="99">
        <v>25</v>
      </c>
      <c r="R15" s="189"/>
      <c r="S15" s="189"/>
      <c r="T15" s="189"/>
      <c r="U15" s="189"/>
      <c r="V15" s="189"/>
      <c r="W15" s="189"/>
    </row>
    <row r="16" spans="2:23" ht="15.95" customHeight="1">
      <c r="B16" s="97" t="s">
        <v>80</v>
      </c>
      <c r="C16" s="98">
        <v>45031</v>
      </c>
      <c r="D16" s="99">
        <v>24</v>
      </c>
      <c r="F16" s="44"/>
      <c r="G16" s="44"/>
      <c r="H16" s="44"/>
      <c r="I16" s="44"/>
      <c r="J16" s="44"/>
      <c r="K16" s="44"/>
      <c r="N16" s="97" t="s">
        <v>80</v>
      </c>
      <c r="O16" s="98">
        <v>45031</v>
      </c>
      <c r="P16" s="99">
        <v>24</v>
      </c>
      <c r="R16" s="190"/>
      <c r="S16" s="190"/>
      <c r="T16" s="190"/>
      <c r="U16" s="190"/>
      <c r="V16" s="190"/>
      <c r="W16" s="190"/>
    </row>
    <row r="17" spans="2:23" ht="15.95" customHeight="1">
      <c r="B17" s="97" t="s">
        <v>264</v>
      </c>
      <c r="C17" s="98">
        <v>44884</v>
      </c>
      <c r="D17" s="99">
        <v>20</v>
      </c>
      <c r="F17" s="185" t="s">
        <v>128</v>
      </c>
      <c r="G17" s="185"/>
      <c r="H17" s="191"/>
      <c r="I17" s="191"/>
      <c r="J17" s="191"/>
      <c r="K17" s="191"/>
      <c r="N17" s="97" t="s">
        <v>264</v>
      </c>
      <c r="O17" s="98">
        <v>44884</v>
      </c>
      <c r="P17" s="99">
        <v>20</v>
      </c>
      <c r="R17" s="190"/>
      <c r="S17" s="190"/>
      <c r="T17" s="190"/>
      <c r="U17" s="190"/>
      <c r="V17" s="190"/>
      <c r="W17" s="190"/>
    </row>
    <row r="18" spans="2:23" ht="15.95" customHeight="1">
      <c r="B18" s="97" t="s">
        <v>278</v>
      </c>
      <c r="C18" s="98">
        <v>44975</v>
      </c>
      <c r="D18" s="99">
        <v>20</v>
      </c>
      <c r="F18" s="191"/>
      <c r="G18" s="191"/>
      <c r="H18" s="191"/>
      <c r="I18" s="191"/>
      <c r="J18" s="191"/>
      <c r="K18" s="191"/>
      <c r="N18" s="97" t="s">
        <v>278</v>
      </c>
      <c r="O18" s="98">
        <v>44975</v>
      </c>
      <c r="P18" s="99">
        <v>20</v>
      </c>
    </row>
    <row r="19" spans="2:23" ht="15.95" customHeight="1">
      <c r="B19" s="97" t="s">
        <v>38</v>
      </c>
      <c r="C19" s="98">
        <v>44935</v>
      </c>
      <c r="D19" s="99">
        <v>20</v>
      </c>
      <c r="F19" s="191"/>
      <c r="G19" s="191"/>
      <c r="H19" s="191"/>
      <c r="I19" s="191"/>
      <c r="J19" s="191"/>
      <c r="K19" s="191"/>
      <c r="N19" s="97" t="s">
        <v>38</v>
      </c>
      <c r="O19" s="98">
        <v>44935</v>
      </c>
      <c r="P19" s="99">
        <v>20</v>
      </c>
      <c r="R19" s="104"/>
      <c r="T19" s="83" t="s">
        <v>422</v>
      </c>
    </row>
    <row r="20" spans="2:23" ht="15.95" customHeight="1">
      <c r="B20" s="97" t="s">
        <v>110</v>
      </c>
      <c r="C20" s="98">
        <v>45038</v>
      </c>
      <c r="D20" s="99">
        <v>20</v>
      </c>
      <c r="F20" s="191"/>
      <c r="G20" s="191"/>
      <c r="H20" s="191"/>
      <c r="I20" s="191"/>
      <c r="J20" s="191"/>
      <c r="K20" s="191"/>
      <c r="N20" s="97" t="s">
        <v>110</v>
      </c>
      <c r="O20" s="98">
        <v>45038</v>
      </c>
      <c r="P20" s="99">
        <v>20</v>
      </c>
      <c r="T20" s="83"/>
    </row>
    <row r="21" spans="2:23" ht="15.95" customHeight="1">
      <c r="B21" s="97" t="s">
        <v>410</v>
      </c>
      <c r="C21" s="98">
        <v>44795</v>
      </c>
      <c r="D21" s="99">
        <v>20</v>
      </c>
      <c r="F21" s="192"/>
      <c r="G21" s="192"/>
      <c r="H21" s="192"/>
      <c r="I21" s="192"/>
      <c r="J21" s="192"/>
      <c r="K21" s="192"/>
      <c r="N21" s="97" t="s">
        <v>410</v>
      </c>
      <c r="O21" s="98">
        <v>44795</v>
      </c>
      <c r="P21" s="99">
        <v>20</v>
      </c>
      <c r="R21" s="105"/>
      <c r="T21" s="83" t="s">
        <v>423</v>
      </c>
    </row>
    <row r="22" spans="2:23" ht="15.95" customHeight="1">
      <c r="B22" s="97" t="s">
        <v>94</v>
      </c>
      <c r="C22" s="98">
        <v>44795</v>
      </c>
      <c r="D22" s="99">
        <v>20</v>
      </c>
      <c r="F22" s="192"/>
      <c r="G22" s="192"/>
      <c r="H22" s="192"/>
      <c r="I22" s="192"/>
      <c r="J22" s="192"/>
      <c r="K22" s="192"/>
      <c r="N22" s="97" t="s">
        <v>94</v>
      </c>
      <c r="O22" s="98">
        <v>44795</v>
      </c>
      <c r="P22" s="99">
        <v>20</v>
      </c>
      <c r="R22" s="85"/>
      <c r="S22" s="85"/>
      <c r="T22" s="85"/>
      <c r="U22" s="85"/>
      <c r="V22" s="85"/>
      <c r="W22" s="85"/>
    </row>
    <row r="23" spans="2:23">
      <c r="B23" s="97" t="s">
        <v>428</v>
      </c>
      <c r="C23" s="98">
        <v>45038</v>
      </c>
      <c r="D23" s="99">
        <v>18</v>
      </c>
      <c r="N23" s="97" t="s">
        <v>428</v>
      </c>
      <c r="O23" s="98">
        <v>45038</v>
      </c>
      <c r="P23" s="99">
        <v>18</v>
      </c>
      <c r="R23" s="85"/>
      <c r="S23" s="85"/>
      <c r="T23" s="85"/>
      <c r="U23" s="85"/>
      <c r="V23" s="85"/>
      <c r="W23" s="85"/>
    </row>
    <row r="24" spans="2:23">
      <c r="B24" s="97" t="s">
        <v>400</v>
      </c>
      <c r="C24" s="98">
        <v>45010</v>
      </c>
      <c r="D24" s="99">
        <v>15</v>
      </c>
      <c r="F24" s="104"/>
      <c r="H24" s="83" t="s">
        <v>422</v>
      </c>
      <c r="N24" s="97" t="s">
        <v>400</v>
      </c>
      <c r="O24" s="98">
        <v>45010</v>
      </c>
      <c r="P24" s="99">
        <v>15</v>
      </c>
    </row>
    <row r="25" spans="2:23">
      <c r="B25" s="97" t="s">
        <v>330</v>
      </c>
      <c r="C25" s="98">
        <v>44975</v>
      </c>
      <c r="D25" s="99">
        <v>13</v>
      </c>
      <c r="H25" s="83"/>
      <c r="N25" s="97" t="s">
        <v>330</v>
      </c>
      <c r="O25" s="98">
        <v>44975</v>
      </c>
      <c r="P25" s="99">
        <v>13</v>
      </c>
    </row>
    <row r="26" spans="2:23">
      <c r="B26" s="97" t="s">
        <v>429</v>
      </c>
      <c r="C26" s="98">
        <v>45031</v>
      </c>
      <c r="D26" s="99">
        <v>10</v>
      </c>
      <c r="F26" s="105"/>
      <c r="H26" s="83" t="s">
        <v>423</v>
      </c>
      <c r="N26" s="97" t="s">
        <v>429</v>
      </c>
      <c r="O26" s="98">
        <v>45031</v>
      </c>
      <c r="P26" s="99">
        <v>10</v>
      </c>
    </row>
    <row r="27" spans="2:23" ht="15.95" customHeight="1">
      <c r="B27" s="97" t="s">
        <v>164</v>
      </c>
      <c r="C27" s="98">
        <v>45038</v>
      </c>
      <c r="D27" s="99">
        <v>10</v>
      </c>
      <c r="E27" s="85"/>
      <c r="F27" s="85"/>
      <c r="G27" s="85"/>
      <c r="H27" s="85"/>
      <c r="I27" s="85"/>
      <c r="J27" s="85"/>
      <c r="K27" s="85"/>
      <c r="N27" s="97" t="s">
        <v>164</v>
      </c>
      <c r="O27" s="98">
        <v>45038</v>
      </c>
      <c r="P27" s="99">
        <v>10</v>
      </c>
      <c r="Q27" s="85"/>
    </row>
    <row r="28" spans="2:23">
      <c r="B28" s="97" t="s">
        <v>41</v>
      </c>
      <c r="C28" s="98">
        <v>45045</v>
      </c>
      <c r="D28" s="99">
        <v>10</v>
      </c>
      <c r="E28" s="85"/>
      <c r="F28" s="85"/>
      <c r="G28" s="85"/>
      <c r="H28" s="85"/>
      <c r="I28" s="85"/>
      <c r="J28" s="85"/>
      <c r="K28" s="85"/>
      <c r="N28" s="97" t="s">
        <v>41</v>
      </c>
      <c r="O28" s="98">
        <v>45045</v>
      </c>
      <c r="P28" s="99">
        <v>10</v>
      </c>
      <c r="Q28" s="85"/>
    </row>
    <row r="29" spans="2:23">
      <c r="B29" s="97" t="s">
        <v>160</v>
      </c>
      <c r="C29" s="98">
        <v>45010</v>
      </c>
      <c r="D29" s="99">
        <v>10</v>
      </c>
      <c r="N29" s="97" t="s">
        <v>160</v>
      </c>
      <c r="O29" s="98">
        <v>45010</v>
      </c>
      <c r="P29" s="99">
        <v>10</v>
      </c>
    </row>
    <row r="30" spans="2:23">
      <c r="B30" s="97" t="s">
        <v>219</v>
      </c>
      <c r="C30" s="98">
        <v>45045</v>
      </c>
      <c r="D30" s="99">
        <v>10</v>
      </c>
      <c r="N30" s="97" t="s">
        <v>219</v>
      </c>
      <c r="O30" s="98">
        <v>45045</v>
      </c>
      <c r="P30" s="99">
        <v>10</v>
      </c>
    </row>
    <row r="31" spans="2:23">
      <c r="B31" s="97" t="s">
        <v>91</v>
      </c>
      <c r="C31" s="98">
        <v>44982</v>
      </c>
      <c r="D31" s="99">
        <v>9</v>
      </c>
      <c r="N31" s="97" t="s">
        <v>91</v>
      </c>
      <c r="O31" s="98">
        <v>44982</v>
      </c>
      <c r="P31" s="99">
        <v>9</v>
      </c>
    </row>
    <row r="32" spans="2:23">
      <c r="B32" s="97" t="s">
        <v>79</v>
      </c>
      <c r="C32" s="98">
        <v>45045</v>
      </c>
      <c r="D32" s="99">
        <v>7</v>
      </c>
      <c r="N32" s="97" t="s">
        <v>79</v>
      </c>
      <c r="O32" s="98">
        <v>45045</v>
      </c>
      <c r="P32" s="99">
        <v>7</v>
      </c>
    </row>
    <row r="33" spans="2:16">
      <c r="B33" s="97" t="s">
        <v>430</v>
      </c>
      <c r="C33" s="98">
        <v>45010</v>
      </c>
      <c r="D33" s="99">
        <v>5</v>
      </c>
      <c r="N33" s="97" t="s">
        <v>430</v>
      </c>
      <c r="O33" s="98">
        <v>45010</v>
      </c>
      <c r="P33" s="99">
        <v>5</v>
      </c>
    </row>
    <row r="34" spans="2:16">
      <c r="B34" s="97" t="s">
        <v>22</v>
      </c>
      <c r="C34" s="98">
        <v>45010</v>
      </c>
      <c r="D34" s="99">
        <v>5</v>
      </c>
      <c r="N34" s="97" t="s">
        <v>22</v>
      </c>
      <c r="O34" s="98">
        <v>45010</v>
      </c>
      <c r="P34" s="99">
        <v>5</v>
      </c>
    </row>
    <row r="35" spans="2:16">
      <c r="B35" s="97" t="s">
        <v>136</v>
      </c>
      <c r="C35" s="98">
        <v>44762</v>
      </c>
      <c r="D35" s="99">
        <v>783.5</v>
      </c>
      <c r="N35" s="97" t="s">
        <v>136</v>
      </c>
      <c r="O35" s="98">
        <v>44762</v>
      </c>
      <c r="P35" s="99">
        <v>783.5</v>
      </c>
    </row>
  </sheetData>
  <mergeCells count="9">
    <mergeCell ref="R4:W4"/>
    <mergeCell ref="R6:W8"/>
    <mergeCell ref="R10:W10"/>
    <mergeCell ref="R12:W17"/>
    <mergeCell ref="F4:K4"/>
    <mergeCell ref="F6:K8"/>
    <mergeCell ref="F15:K15"/>
    <mergeCell ref="F9:K14"/>
    <mergeCell ref="F17:K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ED0A2-9F71-B142-ABAD-A70516A4984C}">
  <dimension ref="F8:W68"/>
  <sheetViews>
    <sheetView workbookViewId="0">
      <selection activeCell="F8" sqref="F8:W68"/>
    </sheetView>
  </sheetViews>
  <sheetFormatPr defaultColWidth="11" defaultRowHeight="15.75"/>
  <sheetData>
    <row r="8" spans="6:23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6:23"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6:23" ht="23.25">
      <c r="F10" s="1"/>
      <c r="G10" s="1"/>
      <c r="H10" s="122" t="s">
        <v>217</v>
      </c>
      <c r="I10" s="123"/>
      <c r="J10" s="123"/>
      <c r="K10" s="123"/>
      <c r="L10" s="123"/>
      <c r="M10" s="123"/>
      <c r="N10" s="123"/>
      <c r="O10" s="1"/>
      <c r="P10" s="1"/>
      <c r="Q10" s="1"/>
      <c r="R10" s="1"/>
      <c r="S10" s="1"/>
      <c r="T10" s="1"/>
      <c r="U10" s="1"/>
      <c r="V10" s="1"/>
      <c r="W10" s="1"/>
    </row>
    <row r="11" spans="6:23"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6:23">
      <c r="F12" s="1"/>
      <c r="G12" s="1"/>
      <c r="H12" s="1"/>
      <c r="I12" s="65"/>
      <c r="J12" s="124" t="s">
        <v>210</v>
      </c>
      <c r="K12" s="125"/>
      <c r="L12" s="125"/>
      <c r="M12" s="124" t="s">
        <v>212</v>
      </c>
      <c r="N12" s="125"/>
      <c r="O12" s="1" t="s">
        <v>191</v>
      </c>
      <c r="P12" s="1"/>
      <c r="Q12" s="1"/>
      <c r="R12" s="1"/>
      <c r="S12" s="1"/>
      <c r="T12" s="1"/>
      <c r="U12" s="1"/>
      <c r="V12" s="1"/>
      <c r="W12" s="1"/>
    </row>
    <row r="13" spans="6:23">
      <c r="F13" s="1"/>
      <c r="G13" s="1"/>
      <c r="H13" s="1"/>
      <c r="I13" s="38" t="s">
        <v>66</v>
      </c>
      <c r="J13" s="29" t="s">
        <v>190</v>
      </c>
      <c r="K13" s="29" t="s">
        <v>211</v>
      </c>
      <c r="L13" s="29" t="s">
        <v>214</v>
      </c>
      <c r="M13" s="29" t="s">
        <v>190</v>
      </c>
      <c r="N13" s="29" t="s">
        <v>214</v>
      </c>
      <c r="O13" s="1"/>
      <c r="P13" s="1"/>
      <c r="Q13" s="1"/>
      <c r="R13" s="1"/>
      <c r="S13" s="1"/>
      <c r="T13" s="1"/>
      <c r="U13" s="1"/>
      <c r="V13" s="1"/>
      <c r="W13" s="1"/>
    </row>
    <row r="14" spans="6:23">
      <c r="F14" s="1"/>
      <c r="G14" s="1"/>
      <c r="H14" s="2">
        <v>1</v>
      </c>
      <c r="I14" s="2" t="s">
        <v>54</v>
      </c>
      <c r="J14" s="5" t="s">
        <v>140</v>
      </c>
      <c r="K14" s="5" t="s">
        <v>58</v>
      </c>
      <c r="L14" s="62" t="s">
        <v>215</v>
      </c>
      <c r="M14" s="63" t="s">
        <v>213</v>
      </c>
      <c r="N14" s="63" t="s">
        <v>213</v>
      </c>
      <c r="O14" s="1" t="s">
        <v>58</v>
      </c>
      <c r="P14" s="1"/>
      <c r="Q14" s="1"/>
      <c r="R14" s="1"/>
      <c r="S14" s="1"/>
      <c r="T14" s="1"/>
      <c r="U14" s="1"/>
      <c r="V14" s="1"/>
      <c r="W14" s="1"/>
    </row>
    <row r="15" spans="6:23">
      <c r="F15" s="1"/>
      <c r="G15" s="1"/>
      <c r="H15" s="2">
        <v>2</v>
      </c>
      <c r="I15" s="2" t="s">
        <v>80</v>
      </c>
      <c r="J15" s="5" t="s">
        <v>140</v>
      </c>
      <c r="K15" s="5" t="s">
        <v>83</v>
      </c>
      <c r="L15" s="62" t="s">
        <v>215</v>
      </c>
      <c r="M15" s="5" t="s">
        <v>140</v>
      </c>
      <c r="N15" s="62" t="s">
        <v>215</v>
      </c>
      <c r="O15" s="1" t="s">
        <v>58</v>
      </c>
      <c r="P15" s="1"/>
      <c r="Q15" s="1"/>
      <c r="R15" s="1"/>
      <c r="S15" s="1"/>
      <c r="T15" s="1"/>
      <c r="U15" s="1"/>
      <c r="V15" s="1"/>
      <c r="W15" s="1"/>
    </row>
    <row r="16" spans="6:23">
      <c r="F16" s="1"/>
      <c r="G16" s="1"/>
      <c r="H16" s="2">
        <v>3</v>
      </c>
      <c r="I16" s="2" t="s">
        <v>31</v>
      </c>
      <c r="J16" s="63" t="s">
        <v>213</v>
      </c>
      <c r="K16" s="63" t="s">
        <v>213</v>
      </c>
      <c r="L16" s="63" t="s">
        <v>213</v>
      </c>
      <c r="M16" s="5" t="s">
        <v>140</v>
      </c>
      <c r="N16" s="62" t="s">
        <v>215</v>
      </c>
      <c r="O16" s="1" t="s">
        <v>58</v>
      </c>
      <c r="P16" s="1"/>
      <c r="Q16" s="1"/>
      <c r="R16" s="1"/>
      <c r="S16" s="1"/>
      <c r="T16" s="1"/>
      <c r="U16" s="1"/>
      <c r="V16" s="1"/>
      <c r="W16" s="1"/>
    </row>
    <row r="17" spans="6:23">
      <c r="F17" s="1"/>
      <c r="G17" s="1"/>
      <c r="H17" s="2">
        <v>4</v>
      </c>
      <c r="I17" s="2" t="s">
        <v>106</v>
      </c>
      <c r="J17" s="63" t="s">
        <v>213</v>
      </c>
      <c r="K17" s="63" t="s">
        <v>213</v>
      </c>
      <c r="L17" s="63" t="s">
        <v>213</v>
      </c>
      <c r="M17" s="5" t="s">
        <v>140</v>
      </c>
      <c r="N17" s="62" t="s">
        <v>215</v>
      </c>
      <c r="O17" s="1" t="s">
        <v>58</v>
      </c>
      <c r="P17" s="1"/>
      <c r="Q17" s="1"/>
      <c r="R17" s="1"/>
      <c r="S17" s="1"/>
      <c r="T17" s="1"/>
      <c r="U17" s="1"/>
      <c r="V17" s="1"/>
      <c r="W17" s="1"/>
    </row>
    <row r="18" spans="6:23">
      <c r="F18" s="1"/>
      <c r="G18" s="1"/>
      <c r="H18" s="2">
        <v>5</v>
      </c>
      <c r="I18" s="2" t="s">
        <v>180</v>
      </c>
      <c r="J18" s="5" t="s">
        <v>140</v>
      </c>
      <c r="K18" s="5" t="s">
        <v>58</v>
      </c>
      <c r="L18" s="62" t="s">
        <v>215</v>
      </c>
      <c r="M18" s="63" t="s">
        <v>213</v>
      </c>
      <c r="N18" s="63" t="s">
        <v>213</v>
      </c>
      <c r="O18" s="1" t="s">
        <v>58</v>
      </c>
      <c r="P18" s="1"/>
      <c r="Q18" s="1"/>
      <c r="R18" s="1"/>
      <c r="S18" s="1"/>
      <c r="T18" s="1"/>
      <c r="U18" s="1"/>
      <c r="V18" s="1"/>
      <c r="W18" s="1"/>
    </row>
    <row r="19" spans="6:23">
      <c r="F19" s="1"/>
      <c r="G19" s="1"/>
      <c r="H19" s="2">
        <v>6</v>
      </c>
      <c r="I19" s="2" t="s">
        <v>38</v>
      </c>
      <c r="J19" s="5" t="s">
        <v>142</v>
      </c>
      <c r="K19" s="5" t="s">
        <v>83</v>
      </c>
      <c r="L19" s="64" t="s">
        <v>216</v>
      </c>
      <c r="M19" s="5" t="s">
        <v>142</v>
      </c>
      <c r="N19" s="64" t="s">
        <v>216</v>
      </c>
      <c r="O19" s="1" t="s">
        <v>58</v>
      </c>
      <c r="P19" s="1"/>
      <c r="Q19" s="1"/>
      <c r="R19" s="1"/>
      <c r="S19" s="1"/>
      <c r="T19" s="1"/>
      <c r="U19" s="1"/>
      <c r="V19" s="1"/>
      <c r="W19" s="1"/>
    </row>
    <row r="20" spans="6:23" ht="21">
      <c r="F20" s="1"/>
      <c r="G20" s="1"/>
      <c r="H20" s="66"/>
      <c r="I20" s="66"/>
      <c r="J20" s="63"/>
      <c r="K20" s="63"/>
      <c r="L20" s="63"/>
      <c r="M20" s="5" t="s">
        <v>142</v>
      </c>
      <c r="N20" s="62" t="s">
        <v>215</v>
      </c>
      <c r="O20" s="1" t="s">
        <v>58</v>
      </c>
      <c r="P20" s="1"/>
      <c r="Q20" s="1"/>
      <c r="R20" s="126" t="s">
        <v>227</v>
      </c>
      <c r="S20" s="127"/>
      <c r="T20" s="1"/>
      <c r="U20" s="1"/>
      <c r="V20" s="1"/>
      <c r="W20" s="1"/>
    </row>
    <row r="21" spans="6:23">
      <c r="F21" s="1"/>
      <c r="G21" s="1"/>
      <c r="H21" s="2">
        <v>7</v>
      </c>
      <c r="I21" s="2" t="s">
        <v>78</v>
      </c>
      <c r="J21" s="63" t="s">
        <v>213</v>
      </c>
      <c r="K21" s="63" t="s">
        <v>213</v>
      </c>
      <c r="L21" s="63" t="s">
        <v>213</v>
      </c>
      <c r="M21" s="5" t="s">
        <v>141</v>
      </c>
      <c r="N21" s="62" t="s">
        <v>215</v>
      </c>
      <c r="O21" s="1"/>
      <c r="P21" s="1"/>
      <c r="Q21" s="1"/>
      <c r="R21" s="1"/>
      <c r="S21" s="1"/>
      <c r="T21" s="1"/>
      <c r="U21" s="1"/>
      <c r="V21" s="1"/>
      <c r="W21" s="1"/>
    </row>
    <row r="22" spans="6:23">
      <c r="F22" s="1"/>
      <c r="G22" s="1"/>
      <c r="H22" s="2">
        <v>8</v>
      </c>
      <c r="I22" s="2" t="s">
        <v>144</v>
      </c>
      <c r="J22" s="5" t="s">
        <v>140</v>
      </c>
      <c r="K22" s="5" t="s">
        <v>58</v>
      </c>
      <c r="L22" s="62" t="s">
        <v>215</v>
      </c>
      <c r="M22" s="63" t="s">
        <v>213</v>
      </c>
      <c r="N22" s="63" t="s">
        <v>213</v>
      </c>
      <c r="O22" s="1" t="s">
        <v>58</v>
      </c>
      <c r="P22" s="1"/>
      <c r="Q22" s="1"/>
      <c r="R22" s="69" t="s">
        <v>190</v>
      </c>
      <c r="S22" s="69" t="s">
        <v>17</v>
      </c>
      <c r="T22" s="1"/>
      <c r="U22" s="1"/>
      <c r="V22" s="1"/>
      <c r="W22" s="1"/>
    </row>
    <row r="23" spans="6:23">
      <c r="F23" s="1"/>
      <c r="G23" s="1"/>
      <c r="H23" s="2">
        <v>9</v>
      </c>
      <c r="I23" s="2" t="s">
        <v>55</v>
      </c>
      <c r="J23" s="5" t="s">
        <v>140</v>
      </c>
      <c r="K23" s="5" t="s">
        <v>58</v>
      </c>
      <c r="L23" s="62" t="s">
        <v>215</v>
      </c>
      <c r="M23" s="63" t="s">
        <v>213</v>
      </c>
      <c r="N23" s="63" t="s">
        <v>213</v>
      </c>
      <c r="O23" s="1" t="s">
        <v>58</v>
      </c>
      <c r="P23" s="1"/>
      <c r="Q23" s="1"/>
      <c r="R23" s="5" t="s">
        <v>186</v>
      </c>
      <c r="S23" s="5">
        <f>COUNTIF($AS$45:$AS$161,R23)</f>
        <v>0</v>
      </c>
      <c r="T23" s="1"/>
      <c r="U23" s="1"/>
      <c r="V23" s="1"/>
      <c r="W23" s="1"/>
    </row>
    <row r="24" spans="6:23">
      <c r="F24" s="1"/>
      <c r="G24" s="1"/>
      <c r="H24" s="2">
        <v>10</v>
      </c>
      <c r="I24" s="2" t="s">
        <v>20</v>
      </c>
      <c r="J24" s="63" t="s">
        <v>213</v>
      </c>
      <c r="K24" s="63" t="s">
        <v>213</v>
      </c>
      <c r="L24" s="63" t="s">
        <v>213</v>
      </c>
      <c r="M24" s="5" t="s">
        <v>141</v>
      </c>
      <c r="N24" s="62" t="s">
        <v>215</v>
      </c>
      <c r="O24" s="1"/>
      <c r="P24" s="1"/>
      <c r="Q24" s="1"/>
      <c r="R24" s="5" t="s">
        <v>142</v>
      </c>
      <c r="S24" s="5">
        <f>COUNTIF($AS$45:$AS$161,R24)</f>
        <v>0</v>
      </c>
      <c r="T24" s="1"/>
      <c r="U24" s="1"/>
      <c r="V24" s="1"/>
      <c r="W24" s="1"/>
    </row>
    <row r="25" spans="6:23">
      <c r="F25" s="1"/>
      <c r="G25" s="1"/>
      <c r="H25" s="2">
        <v>11</v>
      </c>
      <c r="I25" s="2" t="s">
        <v>42</v>
      </c>
      <c r="J25" s="63" t="s">
        <v>213</v>
      </c>
      <c r="K25" s="63" t="s">
        <v>213</v>
      </c>
      <c r="L25" s="63" t="s">
        <v>213</v>
      </c>
      <c r="M25" s="5" t="s">
        <v>141</v>
      </c>
      <c r="N25" s="62" t="s">
        <v>215</v>
      </c>
      <c r="O25" s="1"/>
      <c r="P25" s="1"/>
      <c r="Q25" s="1"/>
      <c r="R25" s="5" t="s">
        <v>140</v>
      </c>
      <c r="S25" s="5">
        <f>COUNTIF($AS$45:$AS$161,R25)</f>
        <v>0</v>
      </c>
      <c r="T25" s="1"/>
      <c r="U25" s="1"/>
      <c r="V25" s="1"/>
      <c r="W25" s="1"/>
    </row>
    <row r="26" spans="6:23">
      <c r="F26" s="1"/>
      <c r="G26" s="1"/>
      <c r="H26" s="2">
        <v>12</v>
      </c>
      <c r="I26" s="2" t="s">
        <v>182</v>
      </c>
      <c r="J26" s="5" t="s">
        <v>140</v>
      </c>
      <c r="K26" s="5" t="s">
        <v>83</v>
      </c>
      <c r="L26" s="62" t="s">
        <v>215</v>
      </c>
      <c r="M26" s="5" t="s">
        <v>140</v>
      </c>
      <c r="N26" s="62" t="s">
        <v>215</v>
      </c>
      <c r="O26" s="1" t="s">
        <v>58</v>
      </c>
      <c r="P26" s="1"/>
      <c r="Q26" s="1"/>
      <c r="R26" s="5" t="s">
        <v>141</v>
      </c>
      <c r="S26" s="5">
        <f>COUNTIF($AS$45:$AS$161,R26)</f>
        <v>0</v>
      </c>
      <c r="T26" s="1"/>
      <c r="U26" s="1"/>
      <c r="V26" s="1"/>
      <c r="W26" s="1"/>
    </row>
    <row r="27" spans="6:23">
      <c r="F27" s="1"/>
      <c r="G27" s="1"/>
      <c r="H27" s="2">
        <v>13</v>
      </c>
      <c r="I27" s="2" t="s">
        <v>145</v>
      </c>
      <c r="J27" s="5" t="s">
        <v>142</v>
      </c>
      <c r="K27" s="5" t="s">
        <v>83</v>
      </c>
      <c r="L27" s="62" t="s">
        <v>215</v>
      </c>
      <c r="M27" s="63" t="s">
        <v>213</v>
      </c>
      <c r="N27" s="63" t="s">
        <v>213</v>
      </c>
      <c r="O27" s="1" t="s">
        <v>58</v>
      </c>
      <c r="P27" s="1"/>
      <c r="Q27" s="1"/>
      <c r="R27" s="5" t="s">
        <v>143</v>
      </c>
      <c r="S27" s="5">
        <f>COUNTIF($AS$45:$AS$161,R27)</f>
        <v>0</v>
      </c>
      <c r="T27" s="1"/>
      <c r="U27" s="1"/>
      <c r="V27" s="1"/>
      <c r="W27" s="1"/>
    </row>
    <row r="28" spans="6:23">
      <c r="F28" s="1"/>
      <c r="G28" s="1"/>
      <c r="H28" s="2">
        <v>14</v>
      </c>
      <c r="I28" s="2" t="s">
        <v>218</v>
      </c>
      <c r="J28" s="5" t="s">
        <v>140</v>
      </c>
      <c r="K28" s="5" t="s">
        <v>83</v>
      </c>
      <c r="L28" s="62" t="s">
        <v>215</v>
      </c>
      <c r="M28" s="5" t="s">
        <v>141</v>
      </c>
      <c r="N28" s="62" t="s">
        <v>215</v>
      </c>
      <c r="O28" s="1"/>
      <c r="P28" s="1"/>
      <c r="Q28" s="1"/>
      <c r="R28" s="29" t="s">
        <v>17</v>
      </c>
      <c r="S28" s="29">
        <f>SUM(S23:S27)</f>
        <v>0</v>
      </c>
      <c r="T28" s="1"/>
      <c r="U28" s="1"/>
      <c r="V28" s="1"/>
      <c r="W28" s="1"/>
    </row>
    <row r="29" spans="6:23"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6:23" ht="23.25">
      <c r="F30" s="1"/>
      <c r="G30" s="1"/>
      <c r="H30" s="122" t="s">
        <v>256</v>
      </c>
      <c r="I30" s="123"/>
      <c r="J30" s="123"/>
      <c r="K30" s="123"/>
      <c r="L30" s="123"/>
      <c r="M30" s="123"/>
      <c r="N30" s="123"/>
      <c r="O30" s="1"/>
      <c r="P30" s="1"/>
      <c r="Q30" s="1"/>
      <c r="R30" s="70" t="s">
        <v>66</v>
      </c>
      <c r="S30" s="69" t="s">
        <v>190</v>
      </c>
      <c r="T30" s="1"/>
      <c r="U30" s="70" t="s">
        <v>66</v>
      </c>
      <c r="V30" s="69" t="s">
        <v>190</v>
      </c>
      <c r="W30" s="1"/>
    </row>
    <row r="31" spans="6:23">
      <c r="F31" s="1"/>
      <c r="G31" s="1"/>
      <c r="H31" s="25"/>
      <c r="I31" s="1"/>
      <c r="J31" s="1"/>
      <c r="K31" s="1"/>
      <c r="L31" s="1"/>
      <c r="M31" s="1"/>
      <c r="N31" s="1"/>
      <c r="O31" s="1"/>
      <c r="P31" s="1"/>
      <c r="Q31" s="1"/>
      <c r="R31" s="2" t="s">
        <v>56</v>
      </c>
      <c r="S31" s="5" t="s">
        <v>141</v>
      </c>
      <c r="T31" s="1"/>
      <c r="U31" s="2" t="s">
        <v>230</v>
      </c>
      <c r="V31" s="5" t="s">
        <v>140</v>
      </c>
      <c r="W31" s="1"/>
    </row>
    <row r="32" spans="6:23">
      <c r="F32" s="1"/>
      <c r="G32" s="1"/>
      <c r="H32" s="84" t="s">
        <v>114</v>
      </c>
      <c r="I32" s="84" t="s">
        <v>139</v>
      </c>
      <c r="J32" s="84" t="s">
        <v>187</v>
      </c>
      <c r="K32" s="84" t="s">
        <v>259</v>
      </c>
      <c r="L32" s="1"/>
      <c r="M32" s="1"/>
      <c r="N32" s="1"/>
      <c r="O32" s="1"/>
      <c r="P32" s="1"/>
      <c r="Q32" s="1"/>
      <c r="R32" s="2" t="s">
        <v>78</v>
      </c>
      <c r="S32" s="5" t="s">
        <v>140</v>
      </c>
      <c r="T32" s="1"/>
      <c r="U32" s="2" t="s">
        <v>75</v>
      </c>
      <c r="V32" s="5" t="s">
        <v>141</v>
      </c>
      <c r="W32" s="1"/>
    </row>
    <row r="33" spans="6:23">
      <c r="F33" s="1"/>
      <c r="G33" s="1"/>
      <c r="H33" s="84"/>
      <c r="I33" s="84"/>
      <c r="J33" s="84"/>
      <c r="K33" s="84"/>
      <c r="L33" s="1"/>
      <c r="M33" s="1"/>
      <c r="N33" s="1"/>
      <c r="O33" s="1"/>
      <c r="P33" s="1"/>
      <c r="Q33" s="1"/>
      <c r="R33" s="2"/>
      <c r="S33" s="5"/>
      <c r="T33" s="1"/>
      <c r="U33" s="2"/>
      <c r="V33" s="5"/>
      <c r="W33" s="1"/>
    </row>
    <row r="34" spans="6:23">
      <c r="F34" s="1"/>
      <c r="G34" s="1"/>
      <c r="H34" s="5">
        <v>1</v>
      </c>
      <c r="I34" s="5" t="s">
        <v>186</v>
      </c>
      <c r="J34" s="5" t="s">
        <v>257</v>
      </c>
      <c r="K34" s="2" t="s">
        <v>260</v>
      </c>
      <c r="L34" s="1"/>
      <c r="M34" s="1"/>
      <c r="N34" s="1"/>
      <c r="O34" s="1"/>
      <c r="P34" s="1"/>
      <c r="Q34" s="1"/>
      <c r="R34" s="2" t="s">
        <v>80</v>
      </c>
      <c r="S34" s="68" t="s">
        <v>140</v>
      </c>
      <c r="T34" s="1"/>
      <c r="U34" s="2" t="s">
        <v>231</v>
      </c>
      <c r="V34" s="5" t="s">
        <v>141</v>
      </c>
      <c r="W34" s="1"/>
    </row>
    <row r="35" spans="6:23">
      <c r="F35" s="1"/>
      <c r="G35" s="1"/>
      <c r="H35" s="5">
        <v>1</v>
      </c>
      <c r="I35" s="5" t="s">
        <v>142</v>
      </c>
      <c r="J35" s="5" t="s">
        <v>142</v>
      </c>
      <c r="K35" s="2" t="s">
        <v>260</v>
      </c>
      <c r="L35" s="1"/>
      <c r="M35" s="1"/>
      <c r="N35" s="1"/>
      <c r="O35" s="1"/>
      <c r="P35" s="1"/>
      <c r="Q35" s="1"/>
      <c r="R35" s="2" t="s">
        <v>184</v>
      </c>
      <c r="S35" s="62" t="s">
        <v>186</v>
      </c>
      <c r="T35" s="1"/>
      <c r="U35" s="2" t="s">
        <v>39</v>
      </c>
      <c r="V35" s="5" t="s">
        <v>140</v>
      </c>
      <c r="W35" s="1"/>
    </row>
    <row r="36" spans="6:23">
      <c r="F36" s="1"/>
      <c r="G36" s="1"/>
      <c r="H36" s="5">
        <v>1</v>
      </c>
      <c r="I36" s="5" t="s">
        <v>140</v>
      </c>
      <c r="J36" s="5" t="s">
        <v>140</v>
      </c>
      <c r="K36" s="2" t="s">
        <v>261</v>
      </c>
      <c r="L36" s="1"/>
      <c r="M36" s="1"/>
      <c r="N36" s="1"/>
      <c r="O36" s="1"/>
      <c r="P36" s="1"/>
      <c r="Q36" s="1"/>
      <c r="R36" s="2" t="s">
        <v>60</v>
      </c>
      <c r="S36" s="68" t="s">
        <v>140</v>
      </c>
      <c r="T36" s="1"/>
      <c r="U36" s="2" t="s">
        <v>164</v>
      </c>
      <c r="V36" s="5" t="s">
        <v>140</v>
      </c>
      <c r="W36" s="1"/>
    </row>
    <row r="37" spans="6:23">
      <c r="F37" s="1"/>
      <c r="G37" s="1"/>
      <c r="H37" s="5">
        <v>1</v>
      </c>
      <c r="I37" s="5" t="s">
        <v>140</v>
      </c>
      <c r="J37" s="5" t="s">
        <v>140</v>
      </c>
      <c r="K37" s="2" t="s">
        <v>261</v>
      </c>
      <c r="L37" s="1"/>
      <c r="M37" s="1"/>
      <c r="N37" s="1"/>
      <c r="O37" s="1"/>
      <c r="P37" s="1"/>
      <c r="Q37" s="1"/>
      <c r="R37" s="2" t="s">
        <v>218</v>
      </c>
      <c r="S37" s="5" t="s">
        <v>140</v>
      </c>
      <c r="T37" s="1"/>
      <c r="U37" s="2" t="s">
        <v>106</v>
      </c>
      <c r="V37" s="5" t="s">
        <v>140</v>
      </c>
      <c r="W37" s="1"/>
    </row>
    <row r="38" spans="6:23">
      <c r="F38" s="1"/>
      <c r="G38" s="1"/>
      <c r="H38" s="5">
        <v>37</v>
      </c>
      <c r="I38" s="5" t="s">
        <v>141</v>
      </c>
      <c r="J38" s="5" t="s">
        <v>141</v>
      </c>
      <c r="K38" s="2" t="s">
        <v>262</v>
      </c>
      <c r="L38" s="1"/>
      <c r="M38" s="1"/>
      <c r="N38" s="1"/>
      <c r="O38" s="1"/>
      <c r="P38" s="1"/>
      <c r="Q38" s="1"/>
      <c r="R38" s="2" t="s">
        <v>182</v>
      </c>
      <c r="S38" s="68" t="s">
        <v>140</v>
      </c>
      <c r="T38" s="1"/>
      <c r="U38" s="2" t="s">
        <v>131</v>
      </c>
      <c r="V38" s="5" t="s">
        <v>140</v>
      </c>
      <c r="W38" s="1"/>
    </row>
    <row r="39" spans="6:23">
      <c r="F39" s="1"/>
      <c r="G39" s="1"/>
      <c r="H39" s="5">
        <v>38</v>
      </c>
      <c r="I39" s="5" t="s">
        <v>141</v>
      </c>
      <c r="J39" s="5" t="s">
        <v>141</v>
      </c>
      <c r="K39" s="2" t="s">
        <v>262</v>
      </c>
      <c r="L39" s="1"/>
      <c r="M39" s="1"/>
      <c r="N39" s="1"/>
      <c r="O39" s="1"/>
      <c r="P39" s="1"/>
      <c r="Q39" s="1"/>
      <c r="R39" s="2" t="s">
        <v>180</v>
      </c>
      <c r="S39" s="5" t="s">
        <v>140</v>
      </c>
      <c r="T39" s="1"/>
      <c r="U39" s="2" t="s">
        <v>219</v>
      </c>
      <c r="V39" s="5" t="s">
        <v>140</v>
      </c>
      <c r="W39" s="1"/>
    </row>
    <row r="40" spans="6:23">
      <c r="F40" s="1"/>
      <c r="G40" s="1"/>
      <c r="H40" s="5">
        <v>39</v>
      </c>
      <c r="I40" s="5" t="s">
        <v>141</v>
      </c>
      <c r="J40" s="5" t="s">
        <v>141</v>
      </c>
      <c r="K40" s="2" t="s">
        <v>262</v>
      </c>
      <c r="L40" s="1"/>
      <c r="M40" s="1"/>
      <c r="N40" s="1"/>
      <c r="O40" s="1"/>
      <c r="P40" s="1"/>
      <c r="Q40" s="1"/>
      <c r="R40" s="2" t="s">
        <v>27</v>
      </c>
      <c r="S40" s="62" t="s">
        <v>142</v>
      </c>
      <c r="T40" s="1"/>
      <c r="U40" s="2" t="s">
        <v>105</v>
      </c>
      <c r="V40" s="5" t="s">
        <v>141</v>
      </c>
      <c r="W40" s="1"/>
    </row>
    <row r="41" spans="6:23">
      <c r="F41" s="1"/>
      <c r="G41" s="1"/>
      <c r="H41" s="5"/>
      <c r="I41" s="5"/>
      <c r="J41" s="5"/>
      <c r="K41" s="2"/>
      <c r="L41" s="1"/>
      <c r="M41" s="1"/>
      <c r="N41" s="1"/>
      <c r="O41" s="1"/>
      <c r="P41" s="1"/>
      <c r="Q41" s="1"/>
      <c r="R41" s="2" t="s">
        <v>43</v>
      </c>
      <c r="S41" s="5" t="s">
        <v>140</v>
      </c>
      <c r="T41" s="1"/>
      <c r="U41" s="2" t="s">
        <v>102</v>
      </c>
      <c r="V41" s="5" t="s">
        <v>141</v>
      </c>
      <c r="W41" s="1"/>
    </row>
    <row r="42" spans="6:23">
      <c r="F42" s="1"/>
      <c r="G42" s="1"/>
      <c r="H42" s="5">
        <v>40</v>
      </c>
      <c r="I42" s="5" t="s">
        <v>141</v>
      </c>
      <c r="J42" s="5" t="s">
        <v>141</v>
      </c>
      <c r="K42" s="2" t="s">
        <v>262</v>
      </c>
      <c r="L42" s="1"/>
      <c r="M42" s="1"/>
      <c r="N42" s="1"/>
      <c r="O42" s="1"/>
      <c r="P42" s="1"/>
      <c r="Q42" s="1"/>
      <c r="R42" s="2" t="s">
        <v>165</v>
      </c>
      <c r="S42" s="5" t="s">
        <v>141</v>
      </c>
      <c r="T42" s="1"/>
      <c r="U42" s="2" t="s">
        <v>98</v>
      </c>
      <c r="V42" s="62" t="s">
        <v>141</v>
      </c>
      <c r="W42" s="1"/>
    </row>
    <row r="43" spans="6:23">
      <c r="F43" s="1"/>
      <c r="G43" s="1"/>
      <c r="H43" s="5">
        <v>41</v>
      </c>
      <c r="I43" s="5" t="s">
        <v>141</v>
      </c>
      <c r="J43" s="5" t="s">
        <v>141</v>
      </c>
      <c r="K43" s="2" t="s">
        <v>262</v>
      </c>
      <c r="L43" s="1"/>
      <c r="M43" s="1"/>
      <c r="N43" s="1"/>
      <c r="O43" s="1"/>
      <c r="P43" s="1"/>
      <c r="Q43" s="1"/>
      <c r="R43" s="2" t="s">
        <v>87</v>
      </c>
      <c r="S43" s="62" t="s">
        <v>141</v>
      </c>
      <c r="T43" s="1"/>
      <c r="U43" s="2" t="s">
        <v>232</v>
      </c>
      <c r="V43" s="5" t="s">
        <v>140</v>
      </c>
      <c r="W43" s="1"/>
    </row>
    <row r="44" spans="6:23">
      <c r="F44" s="1"/>
      <c r="G44" s="1"/>
      <c r="H44" s="5">
        <v>42</v>
      </c>
      <c r="I44" s="5" t="s">
        <v>141</v>
      </c>
      <c r="J44" s="5" t="s">
        <v>141</v>
      </c>
      <c r="K44" s="2" t="s">
        <v>262</v>
      </c>
      <c r="L44" s="1"/>
      <c r="M44" s="1"/>
      <c r="N44" s="1"/>
      <c r="O44" s="1"/>
      <c r="P44" s="1"/>
      <c r="Q44" s="1"/>
      <c r="R44" s="2" t="s">
        <v>130</v>
      </c>
      <c r="S44" s="5" t="s">
        <v>140</v>
      </c>
      <c r="T44" s="1"/>
      <c r="U44" s="2" t="s">
        <v>45</v>
      </c>
      <c r="V44" s="5" t="s">
        <v>141</v>
      </c>
      <c r="W44" s="1"/>
    </row>
    <row r="45" spans="6:23">
      <c r="F45" s="1"/>
      <c r="G45" s="1"/>
      <c r="H45" s="120" t="s">
        <v>258</v>
      </c>
      <c r="I45" s="121"/>
      <c r="J45" s="5" t="s">
        <v>141</v>
      </c>
      <c r="K45" s="2" t="s">
        <v>213</v>
      </c>
      <c r="L45" s="1"/>
      <c r="M45" s="1"/>
      <c r="N45" s="1"/>
      <c r="O45" s="1"/>
      <c r="P45" s="1"/>
      <c r="Q45" s="1"/>
      <c r="R45" s="2" t="s">
        <v>26</v>
      </c>
      <c r="S45" s="5" t="s">
        <v>140</v>
      </c>
      <c r="T45" s="1"/>
      <c r="U45" s="2" t="s">
        <v>88</v>
      </c>
      <c r="V45" s="5" t="s">
        <v>142</v>
      </c>
      <c r="W45" s="1"/>
    </row>
    <row r="46" spans="6:23">
      <c r="F46" s="1"/>
      <c r="G46" s="1"/>
      <c r="H46" s="94"/>
      <c r="I46" s="88"/>
      <c r="J46" s="8"/>
      <c r="K46" s="1"/>
      <c r="L46" s="1"/>
      <c r="M46" s="1"/>
      <c r="N46" s="1"/>
      <c r="O46" s="1"/>
      <c r="P46" s="1"/>
      <c r="Q46" s="1"/>
      <c r="R46" s="2"/>
      <c r="S46" s="5"/>
      <c r="T46" s="1"/>
      <c r="U46" s="2"/>
      <c r="V46" s="5"/>
      <c r="W46" s="1"/>
    </row>
    <row r="47" spans="6:23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 t="s">
        <v>228</v>
      </c>
      <c r="S47" s="5" t="s">
        <v>142</v>
      </c>
      <c r="T47" s="1"/>
      <c r="U47" s="2" t="s">
        <v>32</v>
      </c>
      <c r="V47" s="62" t="s">
        <v>142</v>
      </c>
      <c r="W47" s="1"/>
    </row>
    <row r="48" spans="6:23">
      <c r="F48" s="1"/>
      <c r="G48" s="1"/>
      <c r="H48" s="25" t="s">
        <v>263</v>
      </c>
      <c r="I48" s="1"/>
      <c r="J48" s="1"/>
      <c r="K48" s="1"/>
      <c r="L48" s="1"/>
      <c r="M48" s="1"/>
      <c r="N48" s="1"/>
      <c r="O48" s="1"/>
      <c r="P48" s="1"/>
      <c r="Q48" s="1"/>
      <c r="R48" s="2" t="s">
        <v>55</v>
      </c>
      <c r="S48" s="5" t="s">
        <v>140</v>
      </c>
      <c r="T48" s="1"/>
      <c r="U48" s="2" t="s">
        <v>47</v>
      </c>
      <c r="V48" s="5" t="s">
        <v>140</v>
      </c>
      <c r="W48" s="1"/>
    </row>
    <row r="49" spans="6:23"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 t="s">
        <v>52</v>
      </c>
      <c r="S49" s="5" t="s">
        <v>140</v>
      </c>
      <c r="T49" s="1"/>
      <c r="U49" s="2" t="s">
        <v>144</v>
      </c>
      <c r="V49" s="5" t="s">
        <v>140</v>
      </c>
      <c r="W49" s="1"/>
    </row>
    <row r="50" spans="6:23"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 t="s">
        <v>74</v>
      </c>
      <c r="S50" s="5" t="s">
        <v>140</v>
      </c>
      <c r="T50" s="1"/>
      <c r="U50" s="2" t="s">
        <v>35</v>
      </c>
      <c r="V50" s="5" t="s">
        <v>140</v>
      </c>
      <c r="W50" s="1"/>
    </row>
    <row r="51" spans="6:23"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 t="s">
        <v>226</v>
      </c>
      <c r="S51" s="5" t="s">
        <v>140</v>
      </c>
      <c r="T51" s="1"/>
      <c r="U51" s="2" t="s">
        <v>111</v>
      </c>
      <c r="V51" s="62" t="s">
        <v>142</v>
      </c>
      <c r="W51" s="1"/>
    </row>
    <row r="52" spans="6:23"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 t="s">
        <v>229</v>
      </c>
      <c r="S52" s="62" t="s">
        <v>143</v>
      </c>
      <c r="T52" s="1"/>
      <c r="U52" s="2" t="s">
        <v>37</v>
      </c>
      <c r="V52" s="5" t="s">
        <v>141</v>
      </c>
      <c r="W52" s="1"/>
    </row>
    <row r="53" spans="6:23"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 t="s">
        <v>54</v>
      </c>
      <c r="S53" s="5" t="s">
        <v>140</v>
      </c>
      <c r="T53" s="1"/>
      <c r="U53" s="2" t="s">
        <v>158</v>
      </c>
      <c r="V53" s="62" t="s">
        <v>142</v>
      </c>
      <c r="W53" s="1"/>
    </row>
    <row r="54" spans="6:23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6:23"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6:23">
      <c r="F56" s="1"/>
      <c r="G56" s="1"/>
      <c r="H56" s="1" t="s">
        <v>194</v>
      </c>
      <c r="I56" s="1"/>
      <c r="J56" s="1">
        <v>19.5</v>
      </c>
      <c r="K56" s="1">
        <f>J56*0.95</f>
        <v>18.524999999999999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6:23">
      <c r="F57" s="1"/>
      <c r="G57" s="1"/>
      <c r="H57" s="1" t="s">
        <v>211</v>
      </c>
      <c r="I57" s="1"/>
      <c r="J57" s="1">
        <v>2.5</v>
      </c>
      <c r="K57" s="1">
        <f t="shared" ref="K57:K58" si="0">J57*0.95</f>
        <v>2.375</v>
      </c>
      <c r="L57" s="1">
        <f>K56+K57</f>
        <v>20.9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6:23">
      <c r="F58" s="1"/>
      <c r="G58" s="1"/>
      <c r="H58" s="1" t="s">
        <v>224</v>
      </c>
      <c r="I58" s="1"/>
      <c r="J58" s="1">
        <v>15</v>
      </c>
      <c r="K58" s="1">
        <f t="shared" si="0"/>
        <v>14.25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6:23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6:23">
      <c r="F60" s="1"/>
      <c r="G60" s="1"/>
      <c r="H60" s="1" t="s">
        <v>212</v>
      </c>
      <c r="I60" s="1"/>
      <c r="J60" s="1">
        <v>12.4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6:23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6:23">
      <c r="F62" s="1"/>
      <c r="G62" s="1"/>
      <c r="H62" s="1"/>
      <c r="I62" s="1"/>
      <c r="J62" s="1"/>
      <c r="K62" s="1"/>
      <c r="L62" s="1"/>
      <c r="M62" s="1"/>
      <c r="N62" s="1">
        <f>K56+K58</f>
        <v>32.774999999999999</v>
      </c>
      <c r="O62" s="1"/>
      <c r="P62" s="1"/>
      <c r="Q62" s="1"/>
      <c r="R62" s="1"/>
      <c r="S62" s="1"/>
      <c r="T62" s="1"/>
      <c r="U62" s="1"/>
      <c r="V62" s="1"/>
      <c r="W62" s="1"/>
    </row>
    <row r="63" spans="6:23">
      <c r="F63" s="1"/>
      <c r="G63" s="1"/>
      <c r="H63" s="1" t="s">
        <v>225</v>
      </c>
      <c r="I63" s="1"/>
      <c r="J63" s="1">
        <v>0.4</v>
      </c>
      <c r="K63" s="1"/>
      <c r="L63" s="1"/>
      <c r="M63" s="1"/>
      <c r="N63" s="1">
        <f>N62+J63</f>
        <v>33.174999999999997</v>
      </c>
      <c r="O63" s="1"/>
      <c r="P63" s="1"/>
      <c r="Q63" s="1"/>
      <c r="R63" s="1"/>
      <c r="S63" s="1"/>
      <c r="T63" s="1"/>
      <c r="U63" s="1"/>
      <c r="V63" s="1"/>
      <c r="W63" s="1"/>
    </row>
    <row r="64" spans="6:23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6:23">
      <c r="F65" s="1"/>
      <c r="G65" s="1"/>
      <c r="H65" s="1"/>
      <c r="I65" s="1"/>
      <c r="J65" s="1"/>
      <c r="K65" s="1"/>
      <c r="L65" s="1"/>
      <c r="M65" s="1">
        <f>K56+K58+K58+J63</f>
        <v>47.424999999999997</v>
      </c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6:23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6:23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6:23">
      <c r="F68" s="1"/>
      <c r="G68" s="1"/>
      <c r="H68" s="1"/>
      <c r="I68" s="1">
        <f>41.5*0.95</f>
        <v>39.424999999999997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</sheetData>
  <mergeCells count="6">
    <mergeCell ref="H45:I45"/>
    <mergeCell ref="H10:N10"/>
    <mergeCell ref="J12:L12"/>
    <mergeCell ref="M12:N12"/>
    <mergeCell ref="R20:S20"/>
    <mergeCell ref="H30:N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A1B7A-FA55-B844-A67E-EABCAE2A3C76}">
  <dimension ref="G9:K18"/>
  <sheetViews>
    <sheetView workbookViewId="0">
      <selection activeCell="G17" sqref="G17"/>
    </sheetView>
  </sheetViews>
  <sheetFormatPr defaultColWidth="10.875" defaultRowHeight="15.75"/>
  <cols>
    <col min="1" max="6" width="10.875" style="1"/>
    <col min="7" max="7" width="17.625" style="1" customWidth="1"/>
    <col min="8" max="8" width="15" style="1" bestFit="1" customWidth="1"/>
    <col min="9" max="9" width="18" style="1" customWidth="1"/>
    <col min="10" max="10" width="23.875" style="1" bestFit="1" customWidth="1"/>
    <col min="11" max="16384" width="10.875" style="1"/>
  </cols>
  <sheetData>
    <row r="9" spans="7:11">
      <c r="G9" s="1" t="s">
        <v>166</v>
      </c>
    </row>
    <row r="10" spans="7:11">
      <c r="G10" s="1" t="s">
        <v>167</v>
      </c>
    </row>
    <row r="13" spans="7:11">
      <c r="G13" s="2"/>
      <c r="H13" s="5"/>
      <c r="I13" s="5" t="s">
        <v>171</v>
      </c>
      <c r="J13" s="5"/>
      <c r="K13" s="8"/>
    </row>
    <row r="14" spans="7:11">
      <c r="G14" s="2" t="s">
        <v>174</v>
      </c>
      <c r="H14" s="5" t="s">
        <v>168</v>
      </c>
      <c r="I14" s="5" t="s">
        <v>172</v>
      </c>
      <c r="J14" s="5" t="s">
        <v>173</v>
      </c>
      <c r="K14" s="5" t="s">
        <v>176</v>
      </c>
    </row>
    <row r="15" spans="7:11">
      <c r="G15" s="2" t="s">
        <v>169</v>
      </c>
      <c r="H15" s="53">
        <v>100</v>
      </c>
      <c r="I15" s="53">
        <v>55</v>
      </c>
      <c r="J15" s="53">
        <v>60</v>
      </c>
      <c r="K15" s="53">
        <v>10</v>
      </c>
    </row>
    <row r="16" spans="7:11">
      <c r="G16" s="2" t="s">
        <v>170</v>
      </c>
      <c r="H16" s="53">
        <v>40</v>
      </c>
      <c r="I16" s="53">
        <v>30</v>
      </c>
      <c r="J16" s="53">
        <v>30</v>
      </c>
      <c r="K16" s="53">
        <v>5</v>
      </c>
    </row>
    <row r="17" spans="7:11">
      <c r="G17" s="2" t="s">
        <v>177</v>
      </c>
      <c r="H17" s="53">
        <v>20</v>
      </c>
      <c r="I17" s="54"/>
      <c r="J17" s="54"/>
      <c r="K17" s="53">
        <v>10</v>
      </c>
    </row>
    <row r="18" spans="7:11">
      <c r="G18" s="2" t="s">
        <v>175</v>
      </c>
      <c r="H18" s="53">
        <v>20</v>
      </c>
      <c r="I18" s="54"/>
      <c r="J18" s="54"/>
      <c r="K18" s="5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121"/>
  <sheetViews>
    <sheetView workbookViewId="0">
      <pane ySplit="9" topLeftCell="A81" activePane="bottomLeft" state="frozen"/>
      <selection pane="bottomLeft" activeCell="E3" sqref="E3"/>
    </sheetView>
  </sheetViews>
  <sheetFormatPr defaultColWidth="10.875" defaultRowHeight="15.75"/>
  <cols>
    <col min="1" max="1" width="2.5" style="1" customWidth="1"/>
    <col min="2" max="2" width="6.625" style="1" bestFit="1" customWidth="1"/>
    <col min="3" max="4" width="10.875" style="1" customWidth="1"/>
    <col min="5" max="5" width="18.625" style="1" customWidth="1"/>
    <col min="6" max="6" width="5.375" style="1" customWidth="1"/>
    <col min="7" max="7" width="4.125" style="1" customWidth="1"/>
    <col min="8" max="8" width="4.375" style="1" customWidth="1"/>
    <col min="9" max="9" width="77.375" style="1" customWidth="1"/>
    <col min="10" max="10" width="87.875" style="1" customWidth="1"/>
    <col min="11" max="11" width="16.375" style="1" customWidth="1"/>
    <col min="12" max="12" width="16.625" style="1" customWidth="1"/>
    <col min="13" max="13" width="24.875" style="1" bestFit="1" customWidth="1"/>
    <col min="14" max="14" width="8" style="1" bestFit="1" customWidth="1"/>
    <col min="15" max="15" width="3.375" style="1" bestFit="1" customWidth="1"/>
    <col min="16" max="16" width="14.5" style="1" customWidth="1"/>
    <col min="17" max="17" width="2.5" style="1" customWidth="1"/>
    <col min="18" max="16384" width="10.875" style="1"/>
  </cols>
  <sheetData>
    <row r="2" spans="2:16">
      <c r="B2" s="25" t="s">
        <v>124</v>
      </c>
      <c r="D2" s="40"/>
      <c r="E2" s="43">
        <v>45059</v>
      </c>
      <c r="I2" s="95"/>
    </row>
    <row r="3" spans="2:16">
      <c r="B3" s="25"/>
      <c r="D3" s="40"/>
      <c r="E3" s="41"/>
    </row>
    <row r="4" spans="2:16">
      <c r="B4" s="131" t="s">
        <v>284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3"/>
    </row>
    <row r="5" spans="2:16"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6"/>
    </row>
    <row r="6" spans="2:16">
      <c r="B6" s="137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9"/>
    </row>
    <row r="7" spans="2:16">
      <c r="B7" s="128" t="s">
        <v>71</v>
      </c>
      <c r="C7" s="144" t="s">
        <v>44</v>
      </c>
      <c r="D7" s="128" t="s">
        <v>0</v>
      </c>
      <c r="E7" s="128" t="s">
        <v>1</v>
      </c>
      <c r="F7" s="128" t="s">
        <v>2</v>
      </c>
      <c r="G7" s="140" t="s">
        <v>5</v>
      </c>
      <c r="H7" s="141"/>
      <c r="I7" s="128" t="s">
        <v>6</v>
      </c>
      <c r="J7" s="128" t="s">
        <v>7</v>
      </c>
      <c r="K7" s="128" t="s">
        <v>8</v>
      </c>
      <c r="L7" s="128" t="s">
        <v>9</v>
      </c>
      <c r="M7" s="147" t="s">
        <v>14</v>
      </c>
      <c r="N7" s="148"/>
      <c r="O7" s="149"/>
      <c r="P7" s="144" t="s">
        <v>57</v>
      </c>
    </row>
    <row r="8" spans="2:16">
      <c r="B8" s="129"/>
      <c r="C8" s="145"/>
      <c r="D8" s="129"/>
      <c r="E8" s="129"/>
      <c r="F8" s="129"/>
      <c r="G8" s="142"/>
      <c r="H8" s="143"/>
      <c r="I8" s="129"/>
      <c r="J8" s="129"/>
      <c r="K8" s="129"/>
      <c r="L8" s="129"/>
      <c r="M8" s="128" t="s">
        <v>10</v>
      </c>
      <c r="N8" s="147" t="s">
        <v>13</v>
      </c>
      <c r="O8" s="149"/>
      <c r="P8" s="150"/>
    </row>
    <row r="9" spans="2:16">
      <c r="B9" s="130"/>
      <c r="C9" s="146"/>
      <c r="D9" s="130"/>
      <c r="E9" s="130"/>
      <c r="F9" s="130"/>
      <c r="G9" s="4" t="s">
        <v>3</v>
      </c>
      <c r="H9" s="4" t="s">
        <v>4</v>
      </c>
      <c r="I9" s="130"/>
      <c r="J9" s="130"/>
      <c r="K9" s="130"/>
      <c r="L9" s="130"/>
      <c r="M9" s="130"/>
      <c r="N9" s="4" t="s">
        <v>11</v>
      </c>
      <c r="O9" s="4" t="s">
        <v>12</v>
      </c>
      <c r="P9" s="151"/>
    </row>
    <row r="10" spans="2:16">
      <c r="B10" s="5" t="s">
        <v>62</v>
      </c>
      <c r="C10" s="7">
        <v>44821</v>
      </c>
      <c r="D10" s="2" t="s">
        <v>15</v>
      </c>
      <c r="E10" s="2" t="s">
        <v>290</v>
      </c>
      <c r="F10" s="5" t="s">
        <v>4</v>
      </c>
      <c r="G10" s="5">
        <v>6</v>
      </c>
      <c r="H10" s="5">
        <v>1</v>
      </c>
      <c r="I10" s="6" t="s">
        <v>291</v>
      </c>
      <c r="J10" s="6" t="s">
        <v>294</v>
      </c>
      <c r="K10" s="2" t="s">
        <v>91</v>
      </c>
      <c r="L10" s="2" t="s">
        <v>52</v>
      </c>
      <c r="M10" s="2" t="s">
        <v>264</v>
      </c>
      <c r="N10" s="5">
        <v>1</v>
      </c>
      <c r="O10" s="5">
        <v>0</v>
      </c>
      <c r="P10" s="5" t="s">
        <v>58</v>
      </c>
    </row>
    <row r="11" spans="2:16">
      <c r="B11" s="5" t="s">
        <v>65</v>
      </c>
      <c r="C11" s="7">
        <v>44821</v>
      </c>
      <c r="D11" s="2" t="s">
        <v>15</v>
      </c>
      <c r="E11" s="2" t="s">
        <v>235</v>
      </c>
      <c r="F11" s="5" t="s">
        <v>162</v>
      </c>
      <c r="G11" s="5">
        <v>1</v>
      </c>
      <c r="H11" s="5">
        <v>1</v>
      </c>
      <c r="I11" s="6" t="s">
        <v>80</v>
      </c>
      <c r="J11" s="6" t="s">
        <v>125</v>
      </c>
      <c r="K11" s="2" t="s">
        <v>185</v>
      </c>
      <c r="L11" s="2" t="s">
        <v>35</v>
      </c>
      <c r="M11" s="2" t="s">
        <v>281</v>
      </c>
      <c r="N11" s="5">
        <v>1</v>
      </c>
      <c r="O11" s="5">
        <v>0</v>
      </c>
      <c r="P11" s="5" t="s">
        <v>58</v>
      </c>
    </row>
    <row r="12" spans="2:16">
      <c r="B12" s="5" t="s">
        <v>64</v>
      </c>
      <c r="C12" s="7">
        <v>44821</v>
      </c>
      <c r="D12" s="2" t="s">
        <v>15</v>
      </c>
      <c r="E12" s="2" t="s">
        <v>199</v>
      </c>
      <c r="F12" s="5" t="s">
        <v>4</v>
      </c>
      <c r="G12" s="5">
        <v>2</v>
      </c>
      <c r="H12" s="5">
        <v>0</v>
      </c>
      <c r="I12" s="6" t="s">
        <v>292</v>
      </c>
      <c r="J12" s="6" t="s">
        <v>161</v>
      </c>
      <c r="K12" s="2" t="s">
        <v>110</v>
      </c>
      <c r="L12" s="2" t="s">
        <v>275</v>
      </c>
      <c r="M12" s="2" t="s">
        <v>89</v>
      </c>
      <c r="N12" s="5">
        <v>3</v>
      </c>
      <c r="O12" s="5">
        <v>0</v>
      </c>
      <c r="P12" s="5" t="s">
        <v>58</v>
      </c>
    </row>
    <row r="13" spans="2:16">
      <c r="B13" s="5" t="s">
        <v>61</v>
      </c>
      <c r="C13" s="7">
        <v>44821</v>
      </c>
      <c r="D13" s="2" t="s">
        <v>15</v>
      </c>
      <c r="E13" s="2" t="s">
        <v>209</v>
      </c>
      <c r="F13" s="5" t="s">
        <v>162</v>
      </c>
      <c r="G13" s="5">
        <v>6</v>
      </c>
      <c r="H13" s="5">
        <v>5</v>
      </c>
      <c r="I13" s="6" t="s">
        <v>293</v>
      </c>
      <c r="J13" s="6" t="s">
        <v>295</v>
      </c>
      <c r="K13" s="2" t="s">
        <v>182</v>
      </c>
      <c r="L13" s="2" t="s">
        <v>60</v>
      </c>
      <c r="M13" s="2" t="s">
        <v>39</v>
      </c>
      <c r="N13" s="5">
        <v>0</v>
      </c>
      <c r="O13" s="5">
        <v>0</v>
      </c>
      <c r="P13" s="5" t="s">
        <v>58</v>
      </c>
    </row>
    <row r="14" spans="2:16">
      <c r="B14" s="5" t="s">
        <v>65</v>
      </c>
      <c r="C14" s="7">
        <v>44828</v>
      </c>
      <c r="D14" s="2" t="s">
        <v>16</v>
      </c>
      <c r="E14" s="2" t="s">
        <v>296</v>
      </c>
      <c r="F14" s="5" t="s">
        <v>4</v>
      </c>
      <c r="G14" s="5">
        <v>1</v>
      </c>
      <c r="H14" s="5">
        <v>5</v>
      </c>
      <c r="I14" s="2" t="s">
        <v>22</v>
      </c>
      <c r="J14" s="2" t="s">
        <v>182</v>
      </c>
      <c r="K14" s="2" t="s">
        <v>22</v>
      </c>
      <c r="L14" s="2" t="s">
        <v>21</v>
      </c>
      <c r="M14" s="2" t="s">
        <v>281</v>
      </c>
      <c r="N14" s="5">
        <v>0</v>
      </c>
      <c r="O14" s="5">
        <v>0</v>
      </c>
      <c r="P14" s="5" t="s">
        <v>58</v>
      </c>
    </row>
    <row r="15" spans="2:16">
      <c r="B15" s="5" t="s">
        <v>63</v>
      </c>
      <c r="C15" s="7">
        <v>44828</v>
      </c>
      <c r="D15" s="2" t="s">
        <v>15</v>
      </c>
      <c r="E15" s="2" t="s">
        <v>302</v>
      </c>
      <c r="F15" s="5" t="s">
        <v>4</v>
      </c>
      <c r="G15" s="5">
        <v>3</v>
      </c>
      <c r="H15" s="5">
        <v>3</v>
      </c>
      <c r="I15" s="6" t="s">
        <v>303</v>
      </c>
      <c r="J15" s="6" t="s">
        <v>304</v>
      </c>
      <c r="K15" s="2" t="s">
        <v>203</v>
      </c>
      <c r="L15" s="2" t="s">
        <v>49</v>
      </c>
      <c r="M15" s="2" t="s">
        <v>49</v>
      </c>
      <c r="N15" s="5">
        <v>0</v>
      </c>
      <c r="O15" s="5">
        <v>0</v>
      </c>
      <c r="P15" s="5" t="s">
        <v>58</v>
      </c>
    </row>
    <row r="16" spans="2:16">
      <c r="B16" s="5" t="s">
        <v>64</v>
      </c>
      <c r="C16" s="7">
        <v>44828</v>
      </c>
      <c r="D16" s="2" t="s">
        <v>15</v>
      </c>
      <c r="E16" s="2" t="s">
        <v>301</v>
      </c>
      <c r="F16" s="5" t="s">
        <v>162</v>
      </c>
      <c r="G16" s="5">
        <v>4</v>
      </c>
      <c r="H16" s="5">
        <v>5</v>
      </c>
      <c r="I16" s="2" t="s">
        <v>297</v>
      </c>
      <c r="J16" s="2" t="s">
        <v>298</v>
      </c>
      <c r="K16" s="2" t="s">
        <v>275</v>
      </c>
      <c r="L16" s="2" t="s">
        <v>299</v>
      </c>
      <c r="M16" s="2" t="s">
        <v>89</v>
      </c>
      <c r="N16" s="5">
        <v>0</v>
      </c>
      <c r="O16" s="5">
        <v>0</v>
      </c>
      <c r="P16" s="5" t="s">
        <v>58</v>
      </c>
    </row>
    <row r="17" spans="2:16">
      <c r="B17" s="5" t="s">
        <v>61</v>
      </c>
      <c r="C17" s="7">
        <v>44828</v>
      </c>
      <c r="D17" s="2" t="s">
        <v>16</v>
      </c>
      <c r="E17" s="2" t="s">
        <v>305</v>
      </c>
      <c r="F17" s="5" t="s">
        <v>162</v>
      </c>
      <c r="G17" s="5">
        <v>1</v>
      </c>
      <c r="H17" s="5">
        <v>6</v>
      </c>
      <c r="I17" s="6" t="s">
        <v>19</v>
      </c>
      <c r="J17" s="6" t="s">
        <v>28</v>
      </c>
      <c r="K17" s="2" t="s">
        <v>306</v>
      </c>
      <c r="L17" s="2" t="s">
        <v>23</v>
      </c>
      <c r="M17" s="2" t="s">
        <v>39</v>
      </c>
      <c r="N17" s="5">
        <v>0</v>
      </c>
      <c r="O17" s="5">
        <v>0</v>
      </c>
      <c r="P17" s="5" t="s">
        <v>58</v>
      </c>
    </row>
    <row r="18" spans="2:16">
      <c r="B18" s="5" t="s">
        <v>65</v>
      </c>
      <c r="C18" s="7">
        <v>44835</v>
      </c>
      <c r="D18" s="2" t="s">
        <v>15</v>
      </c>
      <c r="E18" s="2" t="s">
        <v>311</v>
      </c>
      <c r="F18" s="5" t="s">
        <v>4</v>
      </c>
      <c r="G18" s="5">
        <v>2</v>
      </c>
      <c r="H18" s="5">
        <v>2</v>
      </c>
      <c r="I18" s="2" t="s">
        <v>313</v>
      </c>
      <c r="J18" s="2" t="s">
        <v>314</v>
      </c>
      <c r="K18" s="2" t="s">
        <v>185</v>
      </c>
      <c r="L18" s="2" t="s">
        <v>52</v>
      </c>
      <c r="M18" s="2" t="s">
        <v>52</v>
      </c>
      <c r="N18" s="5">
        <v>0</v>
      </c>
      <c r="O18" s="5">
        <v>0</v>
      </c>
      <c r="P18" s="5" t="s">
        <v>58</v>
      </c>
    </row>
    <row r="19" spans="2:16">
      <c r="B19" s="5" t="s">
        <v>63</v>
      </c>
      <c r="C19" s="7">
        <v>44835</v>
      </c>
      <c r="D19" s="2" t="s">
        <v>15</v>
      </c>
      <c r="E19" s="2" t="s">
        <v>312</v>
      </c>
      <c r="F19" s="5" t="s">
        <v>162</v>
      </c>
      <c r="G19" s="5">
        <v>2</v>
      </c>
      <c r="H19" s="5">
        <v>2</v>
      </c>
      <c r="I19" s="2" t="s">
        <v>317</v>
      </c>
      <c r="J19" s="6" t="s">
        <v>316</v>
      </c>
      <c r="K19" s="2" t="s">
        <v>315</v>
      </c>
      <c r="L19" s="2" t="s">
        <v>46</v>
      </c>
      <c r="M19" s="2" t="s">
        <v>28</v>
      </c>
      <c r="N19" s="5">
        <v>0</v>
      </c>
      <c r="O19" s="5">
        <v>0</v>
      </c>
      <c r="P19" s="5" t="s">
        <v>58</v>
      </c>
    </row>
    <row r="20" spans="2:16">
      <c r="B20" s="5" t="s">
        <v>64</v>
      </c>
      <c r="C20" s="7">
        <v>44835</v>
      </c>
      <c r="D20" s="2" t="s">
        <v>15</v>
      </c>
      <c r="E20" s="2" t="s">
        <v>199</v>
      </c>
      <c r="F20" s="5" t="s">
        <v>162</v>
      </c>
      <c r="G20" s="5">
        <v>1</v>
      </c>
      <c r="H20" s="5">
        <v>6</v>
      </c>
      <c r="I20" s="2" t="s">
        <v>275</v>
      </c>
      <c r="J20" s="6" t="s">
        <v>40</v>
      </c>
      <c r="K20" s="2" t="s">
        <v>40</v>
      </c>
      <c r="L20" s="2" t="s">
        <v>33</v>
      </c>
      <c r="M20" s="2" t="s">
        <v>40</v>
      </c>
      <c r="N20" s="5">
        <v>0</v>
      </c>
      <c r="O20" s="5">
        <v>3</v>
      </c>
      <c r="P20" s="5" t="s">
        <v>58</v>
      </c>
    </row>
    <row r="21" spans="2:16">
      <c r="B21" s="5" t="s">
        <v>62</v>
      </c>
      <c r="C21" s="7">
        <v>44842</v>
      </c>
      <c r="D21" s="2" t="s">
        <v>16</v>
      </c>
      <c r="E21" s="2" t="s">
        <v>323</v>
      </c>
      <c r="F21" s="5" t="s">
        <v>4</v>
      </c>
      <c r="G21" s="5">
        <v>0</v>
      </c>
      <c r="H21" s="5">
        <v>2</v>
      </c>
      <c r="I21" s="2" t="s">
        <v>161</v>
      </c>
      <c r="J21" s="2" t="s">
        <v>161</v>
      </c>
      <c r="K21" s="2" t="s">
        <v>278</v>
      </c>
      <c r="L21" s="2" t="s">
        <v>52</v>
      </c>
      <c r="M21" s="2" t="s">
        <v>52</v>
      </c>
      <c r="N21" s="5">
        <v>0</v>
      </c>
      <c r="O21" s="5">
        <v>0</v>
      </c>
      <c r="P21" s="5" t="s">
        <v>58</v>
      </c>
    </row>
    <row r="22" spans="2:16">
      <c r="B22" s="5" t="s">
        <v>65</v>
      </c>
      <c r="C22" s="7">
        <v>44842</v>
      </c>
      <c r="D22" s="2" t="s">
        <v>15</v>
      </c>
      <c r="E22" s="2" t="s">
        <v>209</v>
      </c>
      <c r="F22" s="5" t="s">
        <v>162</v>
      </c>
      <c r="G22" s="5">
        <v>1</v>
      </c>
      <c r="H22" s="5">
        <v>2</v>
      </c>
      <c r="I22" s="2" t="s">
        <v>234</v>
      </c>
      <c r="J22" s="6" t="s">
        <v>161</v>
      </c>
      <c r="K22" s="2" t="s">
        <v>31</v>
      </c>
      <c r="L22" s="2" t="s">
        <v>80</v>
      </c>
      <c r="M22" s="2" t="s">
        <v>281</v>
      </c>
      <c r="N22" s="5">
        <v>0</v>
      </c>
      <c r="O22" s="5">
        <v>0</v>
      </c>
      <c r="P22" s="5" t="s">
        <v>58</v>
      </c>
    </row>
    <row r="23" spans="2:16">
      <c r="B23" s="5" t="s">
        <v>63</v>
      </c>
      <c r="C23" s="7">
        <v>44842</v>
      </c>
      <c r="D23" s="2" t="s">
        <v>15</v>
      </c>
      <c r="E23" s="2" t="s">
        <v>199</v>
      </c>
      <c r="F23" s="5" t="s">
        <v>4</v>
      </c>
      <c r="G23" s="5">
        <v>4</v>
      </c>
      <c r="H23" s="5">
        <v>1</v>
      </c>
      <c r="I23" s="2" t="s">
        <v>326</v>
      </c>
      <c r="J23" s="2" t="s">
        <v>327</v>
      </c>
      <c r="K23" s="2" t="s">
        <v>309</v>
      </c>
      <c r="L23" s="2" t="s">
        <v>308</v>
      </c>
      <c r="M23" s="2" t="s">
        <v>89</v>
      </c>
      <c r="N23" s="5">
        <v>1</v>
      </c>
      <c r="O23" s="5">
        <v>0</v>
      </c>
      <c r="P23" s="5" t="s">
        <v>58</v>
      </c>
    </row>
    <row r="24" spans="2:16">
      <c r="B24" s="5" t="s">
        <v>64</v>
      </c>
      <c r="C24" s="7">
        <v>44842</v>
      </c>
      <c r="D24" s="2" t="s">
        <v>15</v>
      </c>
      <c r="E24" s="2" t="s">
        <v>324</v>
      </c>
      <c r="F24" s="5" t="s">
        <v>162</v>
      </c>
      <c r="G24" s="5">
        <v>5</v>
      </c>
      <c r="H24" s="5">
        <v>0</v>
      </c>
      <c r="I24" s="2" t="s">
        <v>328</v>
      </c>
      <c r="J24" s="2" t="s">
        <v>329</v>
      </c>
      <c r="K24" s="2" t="s">
        <v>48</v>
      </c>
      <c r="L24" s="2" t="s">
        <v>33</v>
      </c>
      <c r="M24" s="2" t="s">
        <v>40</v>
      </c>
      <c r="N24" s="5">
        <v>3</v>
      </c>
      <c r="O24" s="5">
        <v>0</v>
      </c>
      <c r="P24" s="5" t="s">
        <v>58</v>
      </c>
    </row>
    <row r="25" spans="2:16">
      <c r="B25" s="5" t="s">
        <v>61</v>
      </c>
      <c r="C25" s="7">
        <v>44842</v>
      </c>
      <c r="D25" s="2" t="s">
        <v>16</v>
      </c>
      <c r="E25" s="2" t="s">
        <v>325</v>
      </c>
      <c r="F25" s="5" t="s">
        <v>4</v>
      </c>
      <c r="G25" s="5">
        <v>0</v>
      </c>
      <c r="H25" s="5">
        <v>4</v>
      </c>
      <c r="I25" s="2" t="s">
        <v>161</v>
      </c>
      <c r="J25" s="5" t="s">
        <v>161</v>
      </c>
      <c r="K25" s="2" t="s">
        <v>27</v>
      </c>
      <c r="L25" s="2" t="s">
        <v>283</v>
      </c>
      <c r="M25" s="2" t="s">
        <v>39</v>
      </c>
      <c r="N25" s="5">
        <v>0</v>
      </c>
      <c r="O25" s="5">
        <v>0</v>
      </c>
      <c r="P25" s="5" t="s">
        <v>58</v>
      </c>
    </row>
    <row r="26" spans="2:16">
      <c r="B26" s="5" t="s">
        <v>62</v>
      </c>
      <c r="C26" s="7">
        <v>44849</v>
      </c>
      <c r="D26" s="2" t="s">
        <v>15</v>
      </c>
      <c r="E26" s="2" t="s">
        <v>331</v>
      </c>
      <c r="F26" s="5" t="s">
        <v>4</v>
      </c>
      <c r="G26" s="5">
        <v>1</v>
      </c>
      <c r="H26" s="5">
        <v>6</v>
      </c>
      <c r="I26" s="2" t="s">
        <v>332</v>
      </c>
      <c r="J26" s="6" t="s">
        <v>333</v>
      </c>
      <c r="K26" s="2" t="s">
        <v>145</v>
      </c>
      <c r="L26" s="2" t="s">
        <v>264</v>
      </c>
      <c r="M26" s="2" t="s">
        <v>264</v>
      </c>
      <c r="N26" s="5">
        <v>1</v>
      </c>
      <c r="O26" s="5">
        <v>0</v>
      </c>
      <c r="P26" s="5" t="s">
        <v>58</v>
      </c>
    </row>
    <row r="27" spans="2:16">
      <c r="B27" s="5" t="s">
        <v>65</v>
      </c>
      <c r="C27" s="7">
        <v>44849</v>
      </c>
      <c r="D27" s="2" t="s">
        <v>16</v>
      </c>
      <c r="E27" s="2" t="s">
        <v>334</v>
      </c>
      <c r="F27" s="5" t="s">
        <v>162</v>
      </c>
      <c r="G27" s="5">
        <v>0</v>
      </c>
      <c r="H27" s="5">
        <v>2</v>
      </c>
      <c r="I27" s="2"/>
      <c r="J27" s="6"/>
      <c r="K27" s="2" t="s">
        <v>335</v>
      </c>
      <c r="L27" s="2" t="s">
        <v>336</v>
      </c>
      <c r="M27" s="2" t="s">
        <v>27</v>
      </c>
      <c r="N27" s="5">
        <v>0</v>
      </c>
      <c r="O27" s="5">
        <v>0</v>
      </c>
      <c r="P27" s="5" t="s">
        <v>58</v>
      </c>
    </row>
    <row r="28" spans="2:16">
      <c r="B28" s="5" t="s">
        <v>64</v>
      </c>
      <c r="C28" s="7">
        <v>44849</v>
      </c>
      <c r="D28" s="2" t="s">
        <v>15</v>
      </c>
      <c r="E28" s="2" t="s">
        <v>301</v>
      </c>
      <c r="F28" s="5" t="s">
        <v>4</v>
      </c>
      <c r="G28" s="5">
        <v>3</v>
      </c>
      <c r="H28" s="5">
        <v>6</v>
      </c>
      <c r="I28" s="2" t="s">
        <v>337</v>
      </c>
      <c r="J28" s="6" t="s">
        <v>338</v>
      </c>
      <c r="K28" s="2" t="s">
        <v>106</v>
      </c>
      <c r="L28" s="2" t="s">
        <v>89</v>
      </c>
      <c r="M28" s="2" t="s">
        <v>89</v>
      </c>
      <c r="N28" s="5">
        <v>0</v>
      </c>
      <c r="O28" s="5">
        <v>0</v>
      </c>
      <c r="P28" s="5" t="s">
        <v>58</v>
      </c>
    </row>
    <row r="29" spans="2:16">
      <c r="B29" s="5" t="s">
        <v>61</v>
      </c>
      <c r="C29" s="7">
        <v>44849</v>
      </c>
      <c r="D29" s="2" t="s">
        <v>15</v>
      </c>
      <c r="E29" s="2" t="s">
        <v>312</v>
      </c>
      <c r="F29" s="5" t="s">
        <v>162</v>
      </c>
      <c r="G29" s="5">
        <v>2</v>
      </c>
      <c r="H29" s="5">
        <v>3</v>
      </c>
      <c r="I29" s="2" t="s">
        <v>339</v>
      </c>
      <c r="J29" s="6" t="s">
        <v>340</v>
      </c>
      <c r="K29" s="2" t="s">
        <v>79</v>
      </c>
      <c r="L29" s="2" t="s">
        <v>283</v>
      </c>
      <c r="M29" s="2" t="s">
        <v>39</v>
      </c>
      <c r="N29" s="5">
        <v>0</v>
      </c>
      <c r="O29" s="5">
        <v>0</v>
      </c>
      <c r="P29" s="5" t="s">
        <v>58</v>
      </c>
    </row>
    <row r="30" spans="2:16">
      <c r="B30" s="5" t="s">
        <v>62</v>
      </c>
      <c r="C30" s="7">
        <v>44856</v>
      </c>
      <c r="D30" s="2" t="s">
        <v>15</v>
      </c>
      <c r="E30" s="2" t="s">
        <v>349</v>
      </c>
      <c r="F30" s="5" t="s">
        <v>162</v>
      </c>
      <c r="G30" s="5">
        <v>4</v>
      </c>
      <c r="H30" s="5">
        <v>2</v>
      </c>
      <c r="I30" s="2" t="s">
        <v>351</v>
      </c>
      <c r="J30" s="6" t="s">
        <v>352</v>
      </c>
      <c r="K30" s="2" t="s">
        <v>102</v>
      </c>
      <c r="L30" s="2" t="s">
        <v>278</v>
      </c>
      <c r="M30" s="2" t="s">
        <v>38</v>
      </c>
      <c r="N30" s="5">
        <v>0</v>
      </c>
      <c r="O30" s="5">
        <v>0</v>
      </c>
      <c r="P30" s="5" t="s">
        <v>58</v>
      </c>
    </row>
    <row r="31" spans="2:16">
      <c r="B31" s="5" t="s">
        <v>65</v>
      </c>
      <c r="C31" s="7">
        <v>44856</v>
      </c>
      <c r="D31" s="2" t="s">
        <v>15</v>
      </c>
      <c r="E31" s="2" t="s">
        <v>348</v>
      </c>
      <c r="F31" s="5" t="s">
        <v>4</v>
      </c>
      <c r="G31" s="5">
        <v>2</v>
      </c>
      <c r="H31" s="5">
        <v>2</v>
      </c>
      <c r="I31" s="2" t="s">
        <v>350</v>
      </c>
      <c r="J31" s="6" t="s">
        <v>353</v>
      </c>
      <c r="K31" s="2" t="s">
        <v>234</v>
      </c>
      <c r="L31" s="2" t="s">
        <v>31</v>
      </c>
      <c r="M31" s="2" t="s">
        <v>373</v>
      </c>
      <c r="N31" s="5">
        <v>0</v>
      </c>
      <c r="O31" s="5">
        <v>0</v>
      </c>
      <c r="P31" s="5" t="s">
        <v>58</v>
      </c>
    </row>
    <row r="32" spans="2:16">
      <c r="B32" s="5" t="s">
        <v>63</v>
      </c>
      <c r="C32" s="7">
        <v>44856</v>
      </c>
      <c r="D32" s="2" t="s">
        <v>16</v>
      </c>
      <c r="E32" s="2" t="s">
        <v>296</v>
      </c>
      <c r="F32" s="5" t="s">
        <v>162</v>
      </c>
      <c r="G32" s="5">
        <v>1</v>
      </c>
      <c r="H32" s="5">
        <v>2</v>
      </c>
      <c r="I32" s="2" t="s">
        <v>55</v>
      </c>
      <c r="J32" s="6" t="s">
        <v>183</v>
      </c>
      <c r="K32" s="2" t="s">
        <v>55</v>
      </c>
      <c r="L32" s="2" t="s">
        <v>89</v>
      </c>
      <c r="M32" s="2" t="s">
        <v>89</v>
      </c>
      <c r="N32" s="5">
        <v>0</v>
      </c>
      <c r="O32" s="5">
        <v>0</v>
      </c>
      <c r="P32" s="5" t="s">
        <v>58</v>
      </c>
    </row>
    <row r="33" spans="2:16">
      <c r="B33" s="5" t="s">
        <v>64</v>
      </c>
      <c r="C33" s="7">
        <v>44856</v>
      </c>
      <c r="D33" s="2" t="s">
        <v>16</v>
      </c>
      <c r="E33" s="2" t="s">
        <v>325</v>
      </c>
      <c r="F33" s="5" t="s">
        <v>162</v>
      </c>
      <c r="G33" s="5">
        <v>1</v>
      </c>
      <c r="H33" s="5">
        <v>2</v>
      </c>
      <c r="I33" s="2" t="s">
        <v>19</v>
      </c>
      <c r="J33" s="2" t="s">
        <v>231</v>
      </c>
      <c r="K33" s="2" t="s">
        <v>101</v>
      </c>
      <c r="L33" s="2" t="s">
        <v>275</v>
      </c>
      <c r="M33" s="2" t="s">
        <v>223</v>
      </c>
      <c r="N33" s="5">
        <v>0</v>
      </c>
      <c r="O33" s="5">
        <v>0</v>
      </c>
      <c r="P33" s="5" t="s">
        <v>58</v>
      </c>
    </row>
    <row r="34" spans="2:16">
      <c r="B34" s="5" t="s">
        <v>61</v>
      </c>
      <c r="C34" s="7">
        <v>44856</v>
      </c>
      <c r="D34" s="2" t="s">
        <v>15</v>
      </c>
      <c r="E34" s="2" t="s">
        <v>347</v>
      </c>
      <c r="F34" s="5" t="s">
        <v>4</v>
      </c>
      <c r="G34" s="5">
        <v>0</v>
      </c>
      <c r="H34" s="5">
        <v>4</v>
      </c>
      <c r="I34" s="2" t="s">
        <v>161</v>
      </c>
      <c r="J34" s="2" t="s">
        <v>161</v>
      </c>
      <c r="K34" s="2" t="s">
        <v>98</v>
      </c>
      <c r="L34" s="2" t="s">
        <v>219</v>
      </c>
      <c r="M34" s="2" t="s">
        <v>372</v>
      </c>
      <c r="N34" s="5">
        <v>0</v>
      </c>
      <c r="O34" s="5">
        <v>0</v>
      </c>
      <c r="P34" s="5" t="s">
        <v>58</v>
      </c>
    </row>
    <row r="35" spans="2:16">
      <c r="B35" s="5" t="s">
        <v>62</v>
      </c>
      <c r="C35" s="7">
        <v>44863</v>
      </c>
      <c r="D35" s="2" t="s">
        <v>15</v>
      </c>
      <c r="E35" s="2" t="s">
        <v>354</v>
      </c>
      <c r="F35" s="5" t="s">
        <v>162</v>
      </c>
      <c r="G35" s="5">
        <v>4</v>
      </c>
      <c r="H35" s="5">
        <v>0</v>
      </c>
      <c r="I35" s="2" t="s">
        <v>357</v>
      </c>
      <c r="J35" s="2" t="s">
        <v>358</v>
      </c>
      <c r="K35" s="2" t="s">
        <v>160</v>
      </c>
      <c r="L35" s="2" t="s">
        <v>84</v>
      </c>
      <c r="M35" s="2" t="s">
        <v>264</v>
      </c>
      <c r="N35" s="5">
        <v>3</v>
      </c>
      <c r="O35" s="5">
        <v>0</v>
      </c>
      <c r="P35" s="5" t="s">
        <v>58</v>
      </c>
    </row>
    <row r="36" spans="2:16">
      <c r="B36" s="5" t="s">
        <v>65</v>
      </c>
      <c r="C36" s="7">
        <v>44863</v>
      </c>
      <c r="D36" s="2" t="s">
        <v>15</v>
      </c>
      <c r="E36" s="2" t="s">
        <v>301</v>
      </c>
      <c r="F36" s="5" t="s">
        <v>4</v>
      </c>
      <c r="G36" s="5">
        <v>0</v>
      </c>
      <c r="H36" s="5">
        <v>3</v>
      </c>
      <c r="I36" s="2" t="s">
        <v>161</v>
      </c>
      <c r="J36" s="2" t="s">
        <v>161</v>
      </c>
      <c r="K36" s="2" t="s">
        <v>185</v>
      </c>
      <c r="L36" s="2" t="s">
        <v>135</v>
      </c>
      <c r="M36" s="2" t="s">
        <v>281</v>
      </c>
      <c r="N36" s="5">
        <v>0</v>
      </c>
      <c r="O36" s="5">
        <v>0</v>
      </c>
      <c r="P36" s="5" t="s">
        <v>58</v>
      </c>
    </row>
    <row r="37" spans="2:16">
      <c r="B37" s="5" t="s">
        <v>63</v>
      </c>
      <c r="C37" s="7">
        <v>44863</v>
      </c>
      <c r="D37" s="2" t="s">
        <v>15</v>
      </c>
      <c r="E37" s="2" t="s">
        <v>348</v>
      </c>
      <c r="F37" s="5" t="s">
        <v>162</v>
      </c>
      <c r="G37" s="5">
        <v>1</v>
      </c>
      <c r="H37" s="5">
        <v>1</v>
      </c>
      <c r="I37" s="2" t="s">
        <v>26</v>
      </c>
      <c r="J37" s="2" t="s">
        <v>308</v>
      </c>
      <c r="K37" s="2" t="s">
        <v>26</v>
      </c>
      <c r="L37" s="2" t="s">
        <v>27</v>
      </c>
      <c r="M37" s="2" t="s">
        <v>28</v>
      </c>
      <c r="N37" s="5">
        <v>1</v>
      </c>
      <c r="O37" s="5">
        <v>0</v>
      </c>
      <c r="P37" s="5" t="s">
        <v>58</v>
      </c>
    </row>
    <row r="38" spans="2:16">
      <c r="B38" s="5" t="s">
        <v>64</v>
      </c>
      <c r="C38" s="7">
        <v>44863</v>
      </c>
      <c r="D38" s="2" t="s">
        <v>15</v>
      </c>
      <c r="E38" s="2" t="s">
        <v>355</v>
      </c>
      <c r="F38" s="5" t="s">
        <v>4</v>
      </c>
      <c r="G38" s="5">
        <v>3</v>
      </c>
      <c r="H38" s="5">
        <v>8</v>
      </c>
      <c r="I38" s="2" t="s">
        <v>356</v>
      </c>
      <c r="J38" s="2" t="s">
        <v>359</v>
      </c>
      <c r="K38" s="2" t="s">
        <v>32</v>
      </c>
      <c r="L38" s="2" t="s">
        <v>40</v>
      </c>
      <c r="M38" s="2" t="s">
        <v>40</v>
      </c>
      <c r="N38" s="5">
        <v>0</v>
      </c>
      <c r="O38" s="5">
        <v>0</v>
      </c>
      <c r="P38" s="5" t="s">
        <v>58</v>
      </c>
    </row>
    <row r="39" spans="2:16">
      <c r="B39" s="5" t="s">
        <v>62</v>
      </c>
      <c r="C39" s="7">
        <v>44870</v>
      </c>
      <c r="D39" s="2" t="s">
        <v>15</v>
      </c>
      <c r="E39" s="2" t="s">
        <v>361</v>
      </c>
      <c r="F39" s="5" t="s">
        <v>4</v>
      </c>
      <c r="G39" s="5">
        <v>1</v>
      </c>
      <c r="H39" s="5">
        <v>1</v>
      </c>
      <c r="I39" s="2" t="s">
        <v>251</v>
      </c>
      <c r="J39" s="2"/>
      <c r="K39" s="2" t="s">
        <v>91</v>
      </c>
      <c r="L39" s="2" t="s">
        <v>67</v>
      </c>
      <c r="M39" s="2" t="s">
        <v>264</v>
      </c>
      <c r="N39" s="5">
        <v>1</v>
      </c>
      <c r="O39" s="5">
        <v>0</v>
      </c>
      <c r="P39" s="5" t="s">
        <v>58</v>
      </c>
    </row>
    <row r="40" spans="2:16">
      <c r="B40" s="5" t="s">
        <v>64</v>
      </c>
      <c r="C40" s="7">
        <v>44870</v>
      </c>
      <c r="D40" s="2" t="s">
        <v>16</v>
      </c>
      <c r="E40" s="2" t="s">
        <v>348</v>
      </c>
      <c r="F40" s="5" t="s">
        <v>162</v>
      </c>
      <c r="G40" s="5">
        <v>2</v>
      </c>
      <c r="H40" s="5">
        <v>5</v>
      </c>
      <c r="I40" s="2" t="s">
        <v>362</v>
      </c>
      <c r="J40" s="2" t="s">
        <v>363</v>
      </c>
      <c r="K40" s="2" t="s">
        <v>110</v>
      </c>
      <c r="L40" s="2" t="s">
        <v>223</v>
      </c>
      <c r="M40" s="2" t="s">
        <v>40</v>
      </c>
      <c r="N40" s="5">
        <v>0</v>
      </c>
      <c r="O40" s="5">
        <v>0</v>
      </c>
      <c r="P40" s="5" t="s">
        <v>58</v>
      </c>
    </row>
    <row r="41" spans="2:16">
      <c r="B41" s="5" t="s">
        <v>61</v>
      </c>
      <c r="C41" s="7">
        <v>44870</v>
      </c>
      <c r="D41" s="2" t="s">
        <v>15</v>
      </c>
      <c r="E41" s="2" t="s">
        <v>360</v>
      </c>
      <c r="F41" s="5" t="s">
        <v>162</v>
      </c>
      <c r="G41" s="5">
        <v>1</v>
      </c>
      <c r="H41" s="5">
        <v>8</v>
      </c>
      <c r="I41" s="5" t="s">
        <v>234</v>
      </c>
      <c r="J41" s="5" t="s">
        <v>330</v>
      </c>
      <c r="K41" s="2" t="s">
        <v>234</v>
      </c>
      <c r="L41" s="2" t="s">
        <v>364</v>
      </c>
      <c r="M41" s="2" t="s">
        <v>364</v>
      </c>
      <c r="N41" s="5">
        <v>0</v>
      </c>
      <c r="O41" s="5">
        <v>0</v>
      </c>
      <c r="P41" s="5" t="s">
        <v>58</v>
      </c>
    </row>
    <row r="42" spans="2:16">
      <c r="B42" s="5" t="s">
        <v>65</v>
      </c>
      <c r="C42" s="7">
        <v>44877</v>
      </c>
      <c r="D42" s="2" t="s">
        <v>15</v>
      </c>
      <c r="E42" s="2" t="s">
        <v>312</v>
      </c>
      <c r="F42" s="5" t="s">
        <v>162</v>
      </c>
      <c r="G42" s="5">
        <v>4</v>
      </c>
      <c r="H42" s="5">
        <v>5</v>
      </c>
      <c r="I42" s="2" t="s">
        <v>365</v>
      </c>
      <c r="J42" s="6" t="s">
        <v>366</v>
      </c>
      <c r="K42" s="2" t="s">
        <v>37</v>
      </c>
      <c r="L42" s="2" t="s">
        <v>74</v>
      </c>
      <c r="M42" s="2" t="s">
        <v>38</v>
      </c>
      <c r="N42" s="5">
        <v>1</v>
      </c>
      <c r="O42" s="5">
        <v>0</v>
      </c>
      <c r="P42" s="5" t="s">
        <v>58</v>
      </c>
    </row>
    <row r="43" spans="2:16">
      <c r="B43" s="5" t="s">
        <v>63</v>
      </c>
      <c r="C43" s="7">
        <v>44877</v>
      </c>
      <c r="D43" s="2" t="s">
        <v>15</v>
      </c>
      <c r="E43" s="2" t="s">
        <v>199</v>
      </c>
      <c r="F43" s="5" t="s">
        <v>162</v>
      </c>
      <c r="G43" s="5">
        <v>3</v>
      </c>
      <c r="H43" s="5">
        <v>0</v>
      </c>
      <c r="I43" s="2" t="s">
        <v>367</v>
      </c>
      <c r="J43" s="6" t="s">
        <v>368</v>
      </c>
      <c r="K43" s="2" t="s">
        <v>89</v>
      </c>
      <c r="L43" s="2" t="s">
        <v>27</v>
      </c>
      <c r="M43" s="2" t="s">
        <v>89</v>
      </c>
      <c r="N43" s="5">
        <v>0</v>
      </c>
      <c r="O43" s="5">
        <v>0</v>
      </c>
      <c r="P43" s="5" t="s">
        <v>58</v>
      </c>
    </row>
    <row r="44" spans="2:16">
      <c r="B44" s="5" t="s">
        <v>61</v>
      </c>
      <c r="C44" s="7">
        <v>44877</v>
      </c>
      <c r="D44" s="2" t="s">
        <v>15</v>
      </c>
      <c r="E44" s="2" t="s">
        <v>302</v>
      </c>
      <c r="F44" s="5" t="s">
        <v>4</v>
      </c>
      <c r="G44" s="5">
        <v>2</v>
      </c>
      <c r="H44" s="5">
        <v>7</v>
      </c>
      <c r="I44" s="2" t="s">
        <v>369</v>
      </c>
      <c r="J44" s="2" t="s">
        <v>370</v>
      </c>
      <c r="K44" s="2" t="s">
        <v>231</v>
      </c>
      <c r="L44" s="2" t="s">
        <v>23</v>
      </c>
      <c r="M44" s="2" t="s">
        <v>364</v>
      </c>
      <c r="N44" s="5">
        <v>0</v>
      </c>
      <c r="O44" s="5">
        <v>0</v>
      </c>
      <c r="P44" s="5" t="s">
        <v>58</v>
      </c>
    </row>
    <row r="45" spans="2:16">
      <c r="B45" s="5" t="s">
        <v>62</v>
      </c>
      <c r="C45" s="7">
        <v>44884</v>
      </c>
      <c r="D45" s="2" t="s">
        <v>15</v>
      </c>
      <c r="E45" s="2" t="s">
        <v>301</v>
      </c>
      <c r="F45" s="5" t="s">
        <v>162</v>
      </c>
      <c r="G45" s="5">
        <v>2</v>
      </c>
      <c r="H45" s="5">
        <v>1</v>
      </c>
      <c r="I45" s="6" t="s">
        <v>374</v>
      </c>
      <c r="J45" s="5" t="s">
        <v>52</v>
      </c>
      <c r="K45" s="2" t="s">
        <v>67</v>
      </c>
      <c r="L45" s="2" t="s">
        <v>52</v>
      </c>
      <c r="M45" s="2" t="s">
        <v>264</v>
      </c>
      <c r="N45" s="5">
        <v>1</v>
      </c>
      <c r="O45" s="5">
        <v>0</v>
      </c>
      <c r="P45" s="5" t="s">
        <v>58</v>
      </c>
    </row>
    <row r="46" spans="2:16">
      <c r="B46" s="5" t="s">
        <v>65</v>
      </c>
      <c r="C46" s="7">
        <v>44884</v>
      </c>
      <c r="D46" s="2" t="s">
        <v>15</v>
      </c>
      <c r="E46" s="2" t="s">
        <v>209</v>
      </c>
      <c r="F46" s="5" t="s">
        <v>162</v>
      </c>
      <c r="G46" s="5">
        <v>6</v>
      </c>
      <c r="H46" s="5">
        <v>2</v>
      </c>
      <c r="I46" s="2" t="s">
        <v>375</v>
      </c>
      <c r="J46" s="2" t="s">
        <v>376</v>
      </c>
      <c r="K46" s="2" t="s">
        <v>125</v>
      </c>
      <c r="L46" s="2" t="s">
        <v>377</v>
      </c>
      <c r="M46" s="2" t="s">
        <v>377</v>
      </c>
      <c r="N46" s="5">
        <v>0</v>
      </c>
      <c r="O46" s="5">
        <v>0</v>
      </c>
      <c r="P46" s="5" t="s">
        <v>58</v>
      </c>
    </row>
    <row r="47" spans="2:16">
      <c r="B47" s="5" t="s">
        <v>63</v>
      </c>
      <c r="C47" s="7">
        <v>44884</v>
      </c>
      <c r="D47" s="2" t="s">
        <v>16</v>
      </c>
      <c r="E47" s="2" t="s">
        <v>312</v>
      </c>
      <c r="F47" s="5" t="s">
        <v>162</v>
      </c>
      <c r="G47" s="5">
        <v>1</v>
      </c>
      <c r="H47" s="5">
        <v>4</v>
      </c>
      <c r="I47" s="5" t="s">
        <v>308</v>
      </c>
      <c r="J47" s="5" t="s">
        <v>26</v>
      </c>
      <c r="K47" s="2" t="s">
        <v>26</v>
      </c>
      <c r="L47" s="2" t="s">
        <v>39</v>
      </c>
      <c r="M47" s="2" t="s">
        <v>39</v>
      </c>
      <c r="N47" s="5">
        <v>0</v>
      </c>
      <c r="O47" s="5">
        <v>0</v>
      </c>
      <c r="P47" s="5" t="s">
        <v>58</v>
      </c>
    </row>
    <row r="48" spans="2:16">
      <c r="B48" s="5" t="s">
        <v>64</v>
      </c>
      <c r="C48" s="7">
        <v>44884</v>
      </c>
      <c r="D48" s="2" t="s">
        <v>15</v>
      </c>
      <c r="E48" s="2" t="s">
        <v>348</v>
      </c>
      <c r="F48" s="5" t="s">
        <v>4</v>
      </c>
      <c r="G48" s="5">
        <v>4</v>
      </c>
      <c r="H48" s="5">
        <v>2</v>
      </c>
      <c r="I48" s="6" t="s">
        <v>379</v>
      </c>
      <c r="J48" s="6" t="s">
        <v>378</v>
      </c>
      <c r="K48" s="2" t="s">
        <v>41</v>
      </c>
      <c r="L48" s="2" t="s">
        <v>19</v>
      </c>
      <c r="M48" s="2" t="s">
        <v>163</v>
      </c>
      <c r="N48" s="5">
        <v>0</v>
      </c>
      <c r="O48" s="5">
        <v>0</v>
      </c>
      <c r="P48" s="5" t="s">
        <v>58</v>
      </c>
    </row>
    <row r="49" spans="2:16">
      <c r="B49" s="5" t="s">
        <v>61</v>
      </c>
      <c r="C49" s="7">
        <v>44884</v>
      </c>
      <c r="D49" s="2" t="s">
        <v>15</v>
      </c>
      <c r="E49" s="2" t="s">
        <v>209</v>
      </c>
      <c r="F49" s="5" t="s">
        <v>4</v>
      </c>
      <c r="G49" s="5">
        <v>0</v>
      </c>
      <c r="H49" s="5">
        <v>3</v>
      </c>
      <c r="I49" s="2"/>
      <c r="J49" s="2"/>
      <c r="K49" s="2" t="s">
        <v>134</v>
      </c>
      <c r="L49" s="2" t="s">
        <v>283</v>
      </c>
      <c r="M49" s="2" t="s">
        <v>364</v>
      </c>
      <c r="N49" s="5">
        <v>0</v>
      </c>
      <c r="O49" s="5">
        <v>0</v>
      </c>
      <c r="P49" s="5" t="s">
        <v>58</v>
      </c>
    </row>
    <row r="50" spans="2:16">
      <c r="B50" s="5" t="s">
        <v>62</v>
      </c>
      <c r="C50" s="7">
        <v>44891</v>
      </c>
      <c r="D50" s="2" t="s">
        <v>15</v>
      </c>
      <c r="E50" s="2" t="s">
        <v>380</v>
      </c>
      <c r="F50" s="5" t="s">
        <v>4</v>
      </c>
      <c r="G50" s="5">
        <v>3</v>
      </c>
      <c r="H50" s="5">
        <v>1</v>
      </c>
      <c r="I50" s="2" t="s">
        <v>381</v>
      </c>
      <c r="J50" s="2" t="s">
        <v>382</v>
      </c>
      <c r="K50" s="2" t="s">
        <v>145</v>
      </c>
      <c r="L50" s="2" t="s">
        <v>160</v>
      </c>
      <c r="M50" s="2" t="s">
        <v>45</v>
      </c>
      <c r="N50" s="5">
        <v>1</v>
      </c>
      <c r="O50" s="5">
        <v>0</v>
      </c>
      <c r="P50" s="5" t="s">
        <v>58</v>
      </c>
    </row>
    <row r="51" spans="2:16">
      <c r="B51" s="5" t="s">
        <v>65</v>
      </c>
      <c r="C51" s="7">
        <v>44891</v>
      </c>
      <c r="D51" s="2" t="s">
        <v>15</v>
      </c>
      <c r="E51" s="2" t="s">
        <v>348</v>
      </c>
      <c r="F51" s="5" t="s">
        <v>162</v>
      </c>
      <c r="G51" s="5">
        <v>0</v>
      </c>
      <c r="H51" s="5">
        <v>1</v>
      </c>
      <c r="I51" s="2"/>
      <c r="J51" s="5"/>
      <c r="K51" s="2" t="s">
        <v>135</v>
      </c>
      <c r="L51" s="2" t="s">
        <v>74</v>
      </c>
      <c r="M51" s="2" t="s">
        <v>383</v>
      </c>
      <c r="N51" s="5">
        <v>1</v>
      </c>
      <c r="O51" s="5">
        <v>0</v>
      </c>
      <c r="P51" s="5" t="s">
        <v>58</v>
      </c>
    </row>
    <row r="52" spans="2:16">
      <c r="B52" s="5" t="s">
        <v>61</v>
      </c>
      <c r="C52" s="7">
        <v>44891</v>
      </c>
      <c r="D52" s="2" t="s">
        <v>15</v>
      </c>
      <c r="E52" s="2" t="s">
        <v>305</v>
      </c>
      <c r="F52" s="5" t="s">
        <v>162</v>
      </c>
      <c r="G52" s="5">
        <v>0</v>
      </c>
      <c r="H52" s="5">
        <v>3</v>
      </c>
      <c r="I52" s="2"/>
      <c r="J52" s="2"/>
      <c r="K52" s="2" t="s">
        <v>79</v>
      </c>
      <c r="L52" s="2" t="s">
        <v>100</v>
      </c>
      <c r="M52" s="2" t="s">
        <v>163</v>
      </c>
      <c r="N52" s="5">
        <v>0</v>
      </c>
      <c r="O52" s="5">
        <v>0</v>
      </c>
      <c r="P52" s="5" t="s">
        <v>58</v>
      </c>
    </row>
    <row r="53" spans="2:16">
      <c r="B53" s="5" t="s">
        <v>70</v>
      </c>
      <c r="C53" s="7">
        <v>44891</v>
      </c>
      <c r="D53" s="2" t="s">
        <v>384</v>
      </c>
      <c r="E53" s="2" t="s">
        <v>385</v>
      </c>
      <c r="F53" s="5" t="s">
        <v>4</v>
      </c>
      <c r="G53" s="5">
        <v>3</v>
      </c>
      <c r="H53" s="5">
        <v>4</v>
      </c>
      <c r="I53" s="2" t="s">
        <v>386</v>
      </c>
      <c r="J53" s="2" t="s">
        <v>387</v>
      </c>
      <c r="K53" s="2" t="s">
        <v>55</v>
      </c>
      <c r="L53" s="2" t="s">
        <v>27</v>
      </c>
      <c r="M53" s="2" t="s">
        <v>39</v>
      </c>
      <c r="N53" s="5">
        <v>0</v>
      </c>
      <c r="O53" s="5">
        <v>3</v>
      </c>
      <c r="P53" s="5" t="s">
        <v>58</v>
      </c>
    </row>
    <row r="54" spans="2:16">
      <c r="B54" s="5" t="s">
        <v>62</v>
      </c>
      <c r="C54" s="7">
        <v>44898</v>
      </c>
      <c r="D54" s="2" t="s">
        <v>15</v>
      </c>
      <c r="E54" s="2" t="s">
        <v>388</v>
      </c>
      <c r="F54" s="5" t="s">
        <v>162</v>
      </c>
      <c r="G54" s="5">
        <v>5</v>
      </c>
      <c r="H54" s="5">
        <v>0</v>
      </c>
      <c r="I54" s="5" t="s">
        <v>389</v>
      </c>
      <c r="J54" s="6" t="s">
        <v>390</v>
      </c>
      <c r="K54" s="2" t="s">
        <v>52</v>
      </c>
      <c r="L54" s="2" t="s">
        <v>21</v>
      </c>
      <c r="M54" s="2" t="s">
        <v>264</v>
      </c>
      <c r="N54" s="5">
        <v>3</v>
      </c>
      <c r="O54" s="5">
        <v>0</v>
      </c>
      <c r="P54" s="5" t="s">
        <v>58</v>
      </c>
    </row>
    <row r="55" spans="2:16">
      <c r="B55" s="5" t="s">
        <v>63</v>
      </c>
      <c r="C55" s="7">
        <v>44898</v>
      </c>
      <c r="D55" s="2" t="s">
        <v>15</v>
      </c>
      <c r="E55" s="2" t="s">
        <v>302</v>
      </c>
      <c r="F55" s="5" t="s">
        <v>162</v>
      </c>
      <c r="G55" s="5">
        <v>1</v>
      </c>
      <c r="H55" s="5">
        <v>2</v>
      </c>
      <c r="I55" s="2" t="s">
        <v>80</v>
      </c>
      <c r="J55" s="2"/>
      <c r="K55" s="2" t="s">
        <v>80</v>
      </c>
      <c r="L55" s="2" t="s">
        <v>46</v>
      </c>
      <c r="M55" s="2" t="s">
        <v>281</v>
      </c>
      <c r="N55" s="5">
        <v>0</v>
      </c>
      <c r="O55" s="5">
        <v>0</v>
      </c>
      <c r="P55" s="5" t="s">
        <v>58</v>
      </c>
    </row>
    <row r="56" spans="2:16">
      <c r="B56" s="5" t="s">
        <v>61</v>
      </c>
      <c r="C56" s="7">
        <v>44898</v>
      </c>
      <c r="D56" s="2" t="s">
        <v>15</v>
      </c>
      <c r="E56" s="2" t="s">
        <v>199</v>
      </c>
      <c r="F56" s="5" t="s">
        <v>4</v>
      </c>
      <c r="G56" s="5">
        <v>3</v>
      </c>
      <c r="H56" s="5">
        <v>6</v>
      </c>
      <c r="I56" s="2" t="s">
        <v>395</v>
      </c>
      <c r="J56" s="2" t="s">
        <v>396</v>
      </c>
      <c r="K56" s="2" t="s">
        <v>41</v>
      </c>
      <c r="L56" s="2" t="s">
        <v>32</v>
      </c>
      <c r="M56" s="2" t="s">
        <v>163</v>
      </c>
      <c r="N56" s="5">
        <v>0</v>
      </c>
      <c r="O56" s="5">
        <v>0</v>
      </c>
      <c r="P56" s="5" t="s">
        <v>58</v>
      </c>
    </row>
    <row r="57" spans="2:16">
      <c r="B57" s="5" t="s">
        <v>63</v>
      </c>
      <c r="C57" s="7">
        <v>44905</v>
      </c>
      <c r="D57" s="2" t="s">
        <v>15</v>
      </c>
      <c r="E57" s="2" t="s">
        <v>355</v>
      </c>
      <c r="F57" s="5" t="s">
        <v>4</v>
      </c>
      <c r="G57" s="5">
        <v>0</v>
      </c>
      <c r="H57" s="5">
        <v>4</v>
      </c>
      <c r="I57" s="2"/>
      <c r="J57" s="2"/>
      <c r="K57" s="2" t="s">
        <v>203</v>
      </c>
      <c r="L57" s="2" t="s">
        <v>26</v>
      </c>
      <c r="M57" s="2" t="s">
        <v>89</v>
      </c>
      <c r="N57" s="5">
        <v>0</v>
      </c>
      <c r="O57" s="5">
        <v>3</v>
      </c>
      <c r="P57" s="5" t="s">
        <v>58</v>
      </c>
    </row>
    <row r="58" spans="2:16">
      <c r="B58" s="5" t="s">
        <v>64</v>
      </c>
      <c r="C58" s="7">
        <v>44905</v>
      </c>
      <c r="D58" s="2" t="s">
        <v>15</v>
      </c>
      <c r="E58" s="2" t="s">
        <v>199</v>
      </c>
      <c r="F58" s="5" t="s">
        <v>162</v>
      </c>
      <c r="G58" s="5">
        <v>7</v>
      </c>
      <c r="H58" s="5">
        <v>2</v>
      </c>
      <c r="I58" s="2" t="s">
        <v>397</v>
      </c>
      <c r="J58" s="2" t="s">
        <v>398</v>
      </c>
      <c r="K58" s="2" t="s">
        <v>133</v>
      </c>
      <c r="L58" s="2" t="s">
        <v>223</v>
      </c>
      <c r="M58" s="2" t="s">
        <v>48</v>
      </c>
      <c r="N58" s="5">
        <v>0</v>
      </c>
      <c r="O58" s="5">
        <v>0</v>
      </c>
      <c r="P58" s="5" t="s">
        <v>58</v>
      </c>
    </row>
    <row r="59" spans="2:16">
      <c r="B59" s="5" t="s">
        <v>62</v>
      </c>
      <c r="C59" s="7">
        <v>44933</v>
      </c>
      <c r="D59" s="2" t="s">
        <v>15</v>
      </c>
      <c r="E59" s="2" t="s">
        <v>349</v>
      </c>
      <c r="F59" s="5" t="s">
        <v>4</v>
      </c>
      <c r="G59" s="5">
        <v>1</v>
      </c>
      <c r="H59" s="5">
        <v>1</v>
      </c>
      <c r="I59" s="6" t="s">
        <v>91</v>
      </c>
      <c r="J59" s="6" t="s">
        <v>160</v>
      </c>
      <c r="K59" s="2" t="s">
        <v>91</v>
      </c>
      <c r="L59" s="2" t="s">
        <v>67</v>
      </c>
      <c r="M59" s="2" t="s">
        <v>377</v>
      </c>
      <c r="N59" s="5">
        <v>1</v>
      </c>
      <c r="O59" s="5">
        <v>0</v>
      </c>
      <c r="P59" s="5" t="s">
        <v>58</v>
      </c>
    </row>
    <row r="60" spans="2:16">
      <c r="B60" s="5" t="s">
        <v>63</v>
      </c>
      <c r="C60" s="7">
        <v>44933</v>
      </c>
      <c r="D60" s="2" t="s">
        <v>15</v>
      </c>
      <c r="E60" s="2" t="s">
        <v>348</v>
      </c>
      <c r="F60" s="5" t="s">
        <v>4</v>
      </c>
      <c r="G60" s="5">
        <v>3</v>
      </c>
      <c r="H60" s="5">
        <v>5</v>
      </c>
      <c r="I60" s="2" t="s">
        <v>391</v>
      </c>
      <c r="J60" s="5" t="s">
        <v>392</v>
      </c>
      <c r="K60" s="2" t="s">
        <v>90</v>
      </c>
      <c r="L60" s="2" t="s">
        <v>335</v>
      </c>
      <c r="M60" s="2" t="s">
        <v>89</v>
      </c>
      <c r="N60" s="5">
        <v>0</v>
      </c>
      <c r="O60" s="5">
        <v>0</v>
      </c>
      <c r="P60" s="5" t="s">
        <v>58</v>
      </c>
    </row>
    <row r="61" spans="2:16">
      <c r="B61" s="5" t="s">
        <v>61</v>
      </c>
      <c r="C61" s="7">
        <v>44954</v>
      </c>
      <c r="D61" s="2" t="s">
        <v>15</v>
      </c>
      <c r="E61" s="2" t="s">
        <v>301</v>
      </c>
      <c r="F61" s="5" t="s">
        <v>162</v>
      </c>
      <c r="G61" s="5">
        <v>3</v>
      </c>
      <c r="H61" s="5">
        <v>2</v>
      </c>
      <c r="I61" s="2" t="s">
        <v>416</v>
      </c>
      <c r="J61" s="5" t="s">
        <v>415</v>
      </c>
      <c r="K61" s="2" t="s">
        <v>26</v>
      </c>
      <c r="L61" s="2" t="s">
        <v>404</v>
      </c>
      <c r="M61" s="2" t="s">
        <v>89</v>
      </c>
      <c r="N61" s="5">
        <v>0</v>
      </c>
      <c r="O61" s="5">
        <v>0</v>
      </c>
      <c r="P61" s="5" t="s">
        <v>58</v>
      </c>
    </row>
    <row r="62" spans="2:16">
      <c r="B62" s="5" t="s">
        <v>64</v>
      </c>
      <c r="C62" s="7">
        <v>44954</v>
      </c>
      <c r="D62" s="2" t="s">
        <v>15</v>
      </c>
      <c r="E62" s="2" t="s">
        <v>412</v>
      </c>
      <c r="F62" s="5" t="s">
        <v>4</v>
      </c>
      <c r="G62" s="5">
        <v>2</v>
      </c>
      <c r="H62" s="5">
        <v>3</v>
      </c>
      <c r="I62" s="2" t="s">
        <v>414</v>
      </c>
      <c r="J62" s="2" t="s">
        <v>161</v>
      </c>
      <c r="K62" s="2" t="s">
        <v>32</v>
      </c>
      <c r="L62" s="2" t="s">
        <v>163</v>
      </c>
      <c r="M62" s="2" t="s">
        <v>32</v>
      </c>
      <c r="N62" s="5">
        <v>0</v>
      </c>
      <c r="O62" s="5">
        <v>0</v>
      </c>
      <c r="P62" s="5" t="s">
        <v>58</v>
      </c>
    </row>
    <row r="63" spans="2:16">
      <c r="B63" s="5" t="s">
        <v>70</v>
      </c>
      <c r="C63" s="7">
        <v>44954</v>
      </c>
      <c r="D63" s="2" t="s">
        <v>384</v>
      </c>
      <c r="E63" s="2" t="s">
        <v>413</v>
      </c>
      <c r="F63" s="5" t="s">
        <v>4</v>
      </c>
      <c r="G63" s="5">
        <v>1</v>
      </c>
      <c r="H63" s="5">
        <v>7</v>
      </c>
      <c r="I63" s="2" t="s">
        <v>56</v>
      </c>
      <c r="J63" s="2" t="s">
        <v>54</v>
      </c>
      <c r="K63" s="2" t="s">
        <v>134</v>
      </c>
      <c r="L63" s="2" t="s">
        <v>310</v>
      </c>
      <c r="M63" s="2" t="s">
        <v>39</v>
      </c>
      <c r="N63" s="5">
        <v>0</v>
      </c>
      <c r="O63" s="5">
        <v>0</v>
      </c>
      <c r="P63" s="5" t="s">
        <v>58</v>
      </c>
    </row>
    <row r="64" spans="2:16">
      <c r="B64" s="5" t="s">
        <v>62</v>
      </c>
      <c r="C64" s="7">
        <v>44961</v>
      </c>
      <c r="D64" s="2" t="s">
        <v>15</v>
      </c>
      <c r="E64" s="2" t="s">
        <v>323</v>
      </c>
      <c r="F64" s="5" t="s">
        <v>4</v>
      </c>
      <c r="G64" s="5">
        <v>1</v>
      </c>
      <c r="H64" s="5">
        <v>2</v>
      </c>
      <c r="I64" s="2" t="s">
        <v>203</v>
      </c>
      <c r="J64" s="2" t="s">
        <v>45</v>
      </c>
      <c r="K64" s="2" t="s">
        <v>45</v>
      </c>
      <c r="L64" s="2" t="s">
        <v>21</v>
      </c>
      <c r="M64" s="2" t="s">
        <v>417</v>
      </c>
      <c r="N64" s="5">
        <v>0</v>
      </c>
      <c r="O64" s="5">
        <v>0</v>
      </c>
      <c r="P64" s="5" t="s">
        <v>58</v>
      </c>
    </row>
    <row r="65" spans="2:16">
      <c r="B65" s="5" t="s">
        <v>65</v>
      </c>
      <c r="C65" s="7">
        <v>44961</v>
      </c>
      <c r="D65" s="2" t="s">
        <v>15</v>
      </c>
      <c r="E65" s="2" t="s">
        <v>235</v>
      </c>
      <c r="F65" s="5" t="s">
        <v>4</v>
      </c>
      <c r="G65" s="5">
        <v>2</v>
      </c>
      <c r="H65" s="5">
        <v>3</v>
      </c>
      <c r="I65" s="2" t="s">
        <v>418</v>
      </c>
      <c r="J65" s="2" t="s">
        <v>418</v>
      </c>
      <c r="K65" s="2" t="s">
        <v>80</v>
      </c>
      <c r="L65" s="2" t="s">
        <v>204</v>
      </c>
      <c r="M65" s="2" t="s">
        <v>89</v>
      </c>
      <c r="N65" s="5">
        <v>0</v>
      </c>
      <c r="O65" s="5">
        <v>0</v>
      </c>
      <c r="P65" s="5" t="s">
        <v>58</v>
      </c>
    </row>
    <row r="66" spans="2:16">
      <c r="B66" s="5" t="s">
        <v>63</v>
      </c>
      <c r="C66" s="7">
        <v>44961</v>
      </c>
      <c r="D66" s="2" t="s">
        <v>15</v>
      </c>
      <c r="E66" s="2" t="s">
        <v>348</v>
      </c>
      <c r="F66" s="5" t="s">
        <v>162</v>
      </c>
      <c r="G66" s="5">
        <v>1</v>
      </c>
      <c r="H66" s="5">
        <v>1</v>
      </c>
      <c r="I66" s="6" t="s">
        <v>233</v>
      </c>
      <c r="J66" s="6" t="s">
        <v>105</v>
      </c>
      <c r="K66" s="2" t="s">
        <v>184</v>
      </c>
      <c r="L66" s="2" t="s">
        <v>105</v>
      </c>
      <c r="M66" s="2" t="s">
        <v>49</v>
      </c>
      <c r="N66" s="5">
        <v>1</v>
      </c>
      <c r="O66" s="5">
        <v>3</v>
      </c>
      <c r="P66" s="5" t="s">
        <v>58</v>
      </c>
    </row>
    <row r="67" spans="2:16">
      <c r="B67" s="5" t="s">
        <v>64</v>
      </c>
      <c r="C67" s="7">
        <v>44961</v>
      </c>
      <c r="D67" s="2" t="s">
        <v>15</v>
      </c>
      <c r="E67" s="2" t="s">
        <v>412</v>
      </c>
      <c r="F67" s="5" t="s">
        <v>162</v>
      </c>
      <c r="G67" s="5">
        <v>3</v>
      </c>
      <c r="H67" s="5">
        <v>1</v>
      </c>
      <c r="I67" s="6" t="s">
        <v>419</v>
      </c>
      <c r="J67" s="6" t="s">
        <v>420</v>
      </c>
      <c r="K67" s="2" t="s">
        <v>110</v>
      </c>
      <c r="L67" s="2" t="s">
        <v>163</v>
      </c>
      <c r="M67" s="2" t="s">
        <v>411</v>
      </c>
      <c r="N67" s="5">
        <v>1</v>
      </c>
      <c r="O67" s="5">
        <v>0</v>
      </c>
      <c r="P67" s="5" t="s">
        <v>58</v>
      </c>
    </row>
    <row r="68" spans="2:16">
      <c r="B68" s="5" t="s">
        <v>61</v>
      </c>
      <c r="C68" s="7">
        <v>44961</v>
      </c>
      <c r="D68" s="2" t="s">
        <v>15</v>
      </c>
      <c r="E68" s="2" t="s">
        <v>347</v>
      </c>
      <c r="F68" s="5" t="s">
        <v>162</v>
      </c>
      <c r="G68" s="5">
        <v>0</v>
      </c>
      <c r="H68" s="5">
        <v>10</v>
      </c>
      <c r="I68" s="2"/>
      <c r="J68" s="2"/>
      <c r="K68" s="2" t="s">
        <v>403</v>
      </c>
      <c r="L68" s="2" t="s">
        <v>39</v>
      </c>
      <c r="M68" s="2" t="s">
        <v>39</v>
      </c>
      <c r="N68" s="5">
        <v>0</v>
      </c>
      <c r="O68" s="5">
        <v>0</v>
      </c>
      <c r="P68" s="5" t="s">
        <v>58</v>
      </c>
    </row>
    <row r="69" spans="2:16">
      <c r="B69" s="5" t="s">
        <v>65</v>
      </c>
      <c r="C69" s="7">
        <v>44968</v>
      </c>
      <c r="D69" s="2" t="s">
        <v>15</v>
      </c>
      <c r="E69" s="2" t="s">
        <v>209</v>
      </c>
      <c r="F69" s="5" t="s">
        <v>4</v>
      </c>
      <c r="G69" s="5">
        <v>3</v>
      </c>
      <c r="H69" s="5">
        <v>3</v>
      </c>
      <c r="I69" s="2" t="s">
        <v>424</v>
      </c>
      <c r="J69" s="2" t="s">
        <v>135</v>
      </c>
      <c r="K69" s="2" t="s">
        <v>135</v>
      </c>
      <c r="L69" s="2" t="s">
        <v>52</v>
      </c>
      <c r="M69" s="2" t="s">
        <v>281</v>
      </c>
      <c r="N69" s="5">
        <v>0</v>
      </c>
      <c r="O69" s="5">
        <v>0</v>
      </c>
      <c r="P69" s="5" t="s">
        <v>58</v>
      </c>
    </row>
    <row r="70" spans="2:16">
      <c r="B70" s="5" t="s">
        <v>63</v>
      </c>
      <c r="C70" s="7">
        <v>44968</v>
      </c>
      <c r="D70" s="2" t="s">
        <v>15</v>
      </c>
      <c r="E70" s="2" t="s">
        <v>312</v>
      </c>
      <c r="F70" s="5" t="s">
        <v>162</v>
      </c>
      <c r="G70" s="5">
        <v>0</v>
      </c>
      <c r="H70" s="5">
        <v>6</v>
      </c>
      <c r="I70" s="6"/>
      <c r="J70" s="6"/>
      <c r="K70" s="2" t="s">
        <v>335</v>
      </c>
      <c r="L70" s="2" t="s">
        <v>26</v>
      </c>
      <c r="M70" s="2" t="s">
        <v>27</v>
      </c>
      <c r="N70" s="5">
        <v>0</v>
      </c>
      <c r="O70" s="5">
        <v>0</v>
      </c>
      <c r="P70" s="5" t="s">
        <v>58</v>
      </c>
    </row>
    <row r="71" spans="2:16">
      <c r="B71" s="5" t="s">
        <v>61</v>
      </c>
      <c r="C71" s="7">
        <v>44968</v>
      </c>
      <c r="D71" s="2" t="s">
        <v>15</v>
      </c>
      <c r="E71" s="2" t="s">
        <v>412</v>
      </c>
      <c r="F71" s="5" t="s">
        <v>4</v>
      </c>
      <c r="G71" s="5">
        <v>5</v>
      </c>
      <c r="H71" s="5">
        <v>7</v>
      </c>
      <c r="I71" s="6" t="s">
        <v>425</v>
      </c>
      <c r="J71" s="6" t="s">
        <v>426</v>
      </c>
      <c r="K71" s="2" t="s">
        <v>403</v>
      </c>
      <c r="L71" s="2" t="s">
        <v>103</v>
      </c>
      <c r="M71" s="2" t="s">
        <v>39</v>
      </c>
      <c r="N71" s="5">
        <v>0</v>
      </c>
      <c r="O71" s="5">
        <v>0</v>
      </c>
      <c r="P71" s="5" t="s">
        <v>58</v>
      </c>
    </row>
    <row r="72" spans="2:16">
      <c r="B72" s="5" t="s">
        <v>62</v>
      </c>
      <c r="C72" s="7">
        <v>44975</v>
      </c>
      <c r="D72" s="2" t="s">
        <v>15</v>
      </c>
      <c r="E72" s="2" t="s">
        <v>380</v>
      </c>
      <c r="F72" s="5" t="s">
        <v>162</v>
      </c>
      <c r="G72" s="5">
        <v>1</v>
      </c>
      <c r="H72" s="5">
        <v>2</v>
      </c>
      <c r="I72" s="6" t="s">
        <v>145</v>
      </c>
      <c r="J72" s="6" t="s">
        <v>435</v>
      </c>
      <c r="K72" s="2" t="s">
        <v>145</v>
      </c>
      <c r="L72" s="2" t="s">
        <v>84</v>
      </c>
      <c r="M72" s="2" t="s">
        <v>417</v>
      </c>
      <c r="N72" s="5">
        <v>0</v>
      </c>
      <c r="O72" s="5">
        <v>0</v>
      </c>
      <c r="P72" s="5" t="s">
        <v>58</v>
      </c>
    </row>
    <row r="73" spans="2:16">
      <c r="B73" s="5" t="s">
        <v>63</v>
      </c>
      <c r="C73" s="7">
        <v>44975</v>
      </c>
      <c r="D73" s="2" t="s">
        <v>15</v>
      </c>
      <c r="E73" s="2" t="s">
        <v>209</v>
      </c>
      <c r="F73" s="5" t="s">
        <v>162</v>
      </c>
      <c r="G73" s="5">
        <v>0</v>
      </c>
      <c r="H73" s="5">
        <v>1</v>
      </c>
      <c r="I73" s="2"/>
      <c r="J73" s="2"/>
      <c r="K73" s="2" t="s">
        <v>135</v>
      </c>
      <c r="L73" s="2" t="s">
        <v>377</v>
      </c>
      <c r="M73" s="2" t="s">
        <v>377</v>
      </c>
      <c r="N73" s="5">
        <v>1</v>
      </c>
      <c r="O73" s="5">
        <v>0</v>
      </c>
      <c r="P73" s="5" t="s">
        <v>58</v>
      </c>
    </row>
    <row r="74" spans="2:16">
      <c r="B74" s="5" t="s">
        <v>64</v>
      </c>
      <c r="C74" s="7">
        <v>44975</v>
      </c>
      <c r="D74" s="2" t="s">
        <v>15</v>
      </c>
      <c r="E74" s="2" t="s">
        <v>301</v>
      </c>
      <c r="F74" s="5" t="s">
        <v>4</v>
      </c>
      <c r="G74" s="5">
        <v>4</v>
      </c>
      <c r="H74" s="5">
        <v>4</v>
      </c>
      <c r="I74" s="2" t="s">
        <v>433</v>
      </c>
      <c r="J74" s="2" t="s">
        <v>434</v>
      </c>
      <c r="K74" s="2" t="s">
        <v>163</v>
      </c>
      <c r="L74" s="2" t="s">
        <v>411</v>
      </c>
      <c r="M74" s="2" t="s">
        <v>411</v>
      </c>
      <c r="N74" s="5">
        <v>0</v>
      </c>
      <c r="O74" s="5">
        <v>0</v>
      </c>
      <c r="P74" s="5" t="s">
        <v>58</v>
      </c>
    </row>
    <row r="75" spans="2:16">
      <c r="B75" s="5" t="s">
        <v>61</v>
      </c>
      <c r="C75" s="7">
        <v>44975</v>
      </c>
      <c r="D75" s="2" t="s">
        <v>15</v>
      </c>
      <c r="E75" s="2" t="s">
        <v>348</v>
      </c>
      <c r="F75" s="5" t="s">
        <v>162</v>
      </c>
      <c r="G75" s="5">
        <v>1</v>
      </c>
      <c r="H75" s="5">
        <v>5</v>
      </c>
      <c r="I75" s="2" t="s">
        <v>408</v>
      </c>
      <c r="J75" s="5" t="s">
        <v>33</v>
      </c>
      <c r="K75" s="2" t="s">
        <v>403</v>
      </c>
      <c r="L75" s="2" t="s">
        <v>283</v>
      </c>
      <c r="M75" s="2" t="s">
        <v>39</v>
      </c>
      <c r="N75" s="5">
        <v>0</v>
      </c>
      <c r="O75" s="5">
        <v>0</v>
      </c>
      <c r="P75" s="5" t="s">
        <v>58</v>
      </c>
    </row>
    <row r="76" spans="2:16">
      <c r="B76" s="5" t="s">
        <v>62</v>
      </c>
      <c r="C76" s="7">
        <v>44982</v>
      </c>
      <c r="D76" s="2" t="s">
        <v>15</v>
      </c>
      <c r="E76" s="2" t="s">
        <v>354</v>
      </c>
      <c r="F76" s="5" t="s">
        <v>4</v>
      </c>
      <c r="G76" s="5">
        <v>6</v>
      </c>
      <c r="H76" s="5">
        <v>3</v>
      </c>
      <c r="I76" s="2" t="s">
        <v>436</v>
      </c>
      <c r="J76" s="2" t="s">
        <v>437</v>
      </c>
      <c r="K76" s="2" t="s">
        <v>102</v>
      </c>
      <c r="L76" s="2" t="s">
        <v>341</v>
      </c>
      <c r="M76" s="2" t="s">
        <v>38</v>
      </c>
      <c r="N76" s="5">
        <v>0</v>
      </c>
      <c r="O76" s="5">
        <v>0</v>
      </c>
      <c r="P76" s="5" t="s">
        <v>58</v>
      </c>
    </row>
    <row r="77" spans="2:16">
      <c r="B77" s="5" t="s">
        <v>65</v>
      </c>
      <c r="C77" s="7">
        <v>44982</v>
      </c>
      <c r="D77" s="2" t="s">
        <v>15</v>
      </c>
      <c r="E77" s="2" t="s">
        <v>311</v>
      </c>
      <c r="F77" s="5" t="s">
        <v>162</v>
      </c>
      <c r="G77" s="5">
        <v>3</v>
      </c>
      <c r="H77" s="5">
        <v>0</v>
      </c>
      <c r="I77" s="2" t="s">
        <v>438</v>
      </c>
      <c r="J77" s="5" t="s">
        <v>439</v>
      </c>
      <c r="K77" s="2" t="s">
        <v>37</v>
      </c>
      <c r="L77" s="2" t="s">
        <v>130</v>
      </c>
      <c r="M77" s="2" t="s">
        <v>377</v>
      </c>
      <c r="N77" s="5">
        <v>3</v>
      </c>
      <c r="O77" s="5">
        <v>0</v>
      </c>
      <c r="P77" s="5" t="s">
        <v>58</v>
      </c>
    </row>
    <row r="78" spans="2:16">
      <c r="B78" s="5" t="s">
        <v>63</v>
      </c>
      <c r="C78" s="7">
        <v>44982</v>
      </c>
      <c r="D78" s="2" t="s">
        <v>15</v>
      </c>
      <c r="E78" s="2" t="s">
        <v>355</v>
      </c>
      <c r="F78" s="5" t="s">
        <v>162</v>
      </c>
      <c r="G78" s="5">
        <v>0</v>
      </c>
      <c r="H78" s="5">
        <v>8</v>
      </c>
      <c r="I78" s="6"/>
      <c r="J78" s="6"/>
      <c r="K78" s="2" t="s">
        <v>133</v>
      </c>
      <c r="L78" s="2" t="s">
        <v>336</v>
      </c>
      <c r="M78" s="2" t="s">
        <v>28</v>
      </c>
      <c r="N78" s="5">
        <v>0</v>
      </c>
      <c r="O78" s="5">
        <v>0</v>
      </c>
      <c r="P78" s="5" t="s">
        <v>58</v>
      </c>
    </row>
    <row r="79" spans="2:16">
      <c r="B79" s="5" t="s">
        <v>64</v>
      </c>
      <c r="C79" s="7">
        <v>44982</v>
      </c>
      <c r="D79" s="2" t="s">
        <v>15</v>
      </c>
      <c r="E79" s="2" t="s">
        <v>324</v>
      </c>
      <c r="F79" s="5" t="s">
        <v>4</v>
      </c>
      <c r="G79" s="5">
        <v>0</v>
      </c>
      <c r="H79" s="5">
        <v>5</v>
      </c>
      <c r="I79" s="2"/>
      <c r="J79" s="2"/>
      <c r="K79" s="2" t="s">
        <v>41</v>
      </c>
      <c r="L79" s="2" t="s">
        <v>41</v>
      </c>
      <c r="M79" s="2" t="s">
        <v>411</v>
      </c>
      <c r="N79" s="5">
        <v>0</v>
      </c>
      <c r="O79" s="5">
        <v>0</v>
      </c>
      <c r="P79" s="5" t="s">
        <v>58</v>
      </c>
    </row>
    <row r="80" spans="2:16">
      <c r="B80" s="5" t="s">
        <v>61</v>
      </c>
      <c r="C80" s="7">
        <v>44982</v>
      </c>
      <c r="D80" s="2" t="s">
        <v>15</v>
      </c>
      <c r="E80" s="2" t="s">
        <v>360</v>
      </c>
      <c r="F80" s="5" t="s">
        <v>4</v>
      </c>
      <c r="G80" s="5">
        <v>4</v>
      </c>
      <c r="H80" s="5">
        <v>6</v>
      </c>
      <c r="I80" s="6" t="s">
        <v>440</v>
      </c>
      <c r="J80" s="6" t="s">
        <v>441</v>
      </c>
      <c r="K80" s="2" t="s">
        <v>407</v>
      </c>
      <c r="L80" s="2" t="s">
        <v>33</v>
      </c>
      <c r="M80" s="2" t="s">
        <v>39</v>
      </c>
      <c r="N80" s="5">
        <v>0</v>
      </c>
      <c r="O80" s="5">
        <v>0</v>
      </c>
      <c r="P80" s="5" t="s">
        <v>58</v>
      </c>
    </row>
    <row r="81" spans="2:16">
      <c r="B81" s="5" t="s">
        <v>62</v>
      </c>
      <c r="C81" s="7">
        <v>44989</v>
      </c>
      <c r="D81" s="2" t="s">
        <v>15</v>
      </c>
      <c r="E81" s="2" t="s">
        <v>323</v>
      </c>
      <c r="F81" s="5" t="s">
        <v>162</v>
      </c>
      <c r="G81" s="5">
        <v>0</v>
      </c>
      <c r="H81" s="5">
        <v>2</v>
      </c>
      <c r="I81" s="2"/>
      <c r="J81" s="2"/>
      <c r="K81" s="2" t="s">
        <v>145</v>
      </c>
      <c r="L81" s="2" t="s">
        <v>417</v>
      </c>
      <c r="M81" s="2" t="s">
        <v>417</v>
      </c>
      <c r="N81" s="5">
        <v>0</v>
      </c>
      <c r="O81" s="5">
        <v>0</v>
      </c>
      <c r="P81" s="5" t="s">
        <v>58</v>
      </c>
    </row>
    <row r="82" spans="2:16">
      <c r="B82" s="5" t="s">
        <v>65</v>
      </c>
      <c r="C82" s="7">
        <v>44989</v>
      </c>
      <c r="D82" s="2" t="s">
        <v>15</v>
      </c>
      <c r="E82" s="2" t="s">
        <v>312</v>
      </c>
      <c r="F82" s="5" t="s">
        <v>4</v>
      </c>
      <c r="G82" s="5">
        <v>4</v>
      </c>
      <c r="H82" s="5">
        <v>4</v>
      </c>
      <c r="I82" s="2" t="s">
        <v>442</v>
      </c>
      <c r="J82" s="2" t="s">
        <v>443</v>
      </c>
      <c r="K82" s="2" t="s">
        <v>184</v>
      </c>
      <c r="L82" s="2" t="s">
        <v>125</v>
      </c>
      <c r="M82" s="2" t="s">
        <v>39</v>
      </c>
      <c r="N82" s="5">
        <v>0</v>
      </c>
      <c r="O82" s="5">
        <v>0</v>
      </c>
      <c r="P82" s="5" t="s">
        <v>58</v>
      </c>
    </row>
    <row r="83" spans="2:16">
      <c r="B83" s="5" t="s">
        <v>63</v>
      </c>
      <c r="C83" s="7">
        <v>44989</v>
      </c>
      <c r="D83" s="2" t="s">
        <v>15</v>
      </c>
      <c r="E83" s="2" t="s">
        <v>209</v>
      </c>
      <c r="F83" s="5" t="s">
        <v>4</v>
      </c>
      <c r="G83" s="5">
        <v>0</v>
      </c>
      <c r="H83" s="5">
        <v>10</v>
      </c>
      <c r="I83" s="2"/>
      <c r="J83" s="2"/>
      <c r="K83" s="2" t="s">
        <v>404</v>
      </c>
      <c r="L83" s="2" t="s">
        <v>23</v>
      </c>
      <c r="M83" s="2" t="s">
        <v>28</v>
      </c>
      <c r="N83" s="5">
        <v>0</v>
      </c>
      <c r="O83" s="5">
        <v>0</v>
      </c>
      <c r="P83" s="5" t="s">
        <v>58</v>
      </c>
    </row>
    <row r="84" spans="2:16">
      <c r="B84" s="5" t="s">
        <v>64</v>
      </c>
      <c r="C84" s="7">
        <v>44989</v>
      </c>
      <c r="D84" s="2" t="s">
        <v>15</v>
      </c>
      <c r="E84" s="2" t="s">
        <v>348</v>
      </c>
      <c r="F84" s="5" t="s">
        <v>162</v>
      </c>
      <c r="G84" s="5">
        <v>3</v>
      </c>
      <c r="H84" s="5">
        <v>0</v>
      </c>
      <c r="I84" s="2" t="s">
        <v>444</v>
      </c>
      <c r="J84" s="2" t="s">
        <v>445</v>
      </c>
      <c r="K84" s="2" t="s">
        <v>163</v>
      </c>
      <c r="L84" s="2" t="s">
        <v>19</v>
      </c>
      <c r="M84" s="2" t="s">
        <v>40</v>
      </c>
      <c r="N84" s="5">
        <v>3</v>
      </c>
      <c r="O84" s="5">
        <v>0</v>
      </c>
      <c r="P84" s="5" t="s">
        <v>58</v>
      </c>
    </row>
    <row r="85" spans="2:16">
      <c r="B85" s="5" t="s">
        <v>62</v>
      </c>
      <c r="C85" s="7">
        <v>44996</v>
      </c>
      <c r="D85" s="2" t="s">
        <v>15</v>
      </c>
      <c r="E85" s="2" t="s">
        <v>290</v>
      </c>
      <c r="F85" s="5" t="s">
        <v>162</v>
      </c>
      <c r="G85" s="5">
        <v>2</v>
      </c>
      <c r="H85" s="5">
        <v>2</v>
      </c>
      <c r="I85" s="2" t="s">
        <v>446</v>
      </c>
      <c r="J85" s="2" t="s">
        <v>447</v>
      </c>
      <c r="K85" s="2" t="s">
        <v>203</v>
      </c>
      <c r="L85" s="2" t="s">
        <v>52</v>
      </c>
      <c r="M85" s="2" t="s">
        <v>417</v>
      </c>
      <c r="N85" s="5">
        <v>0</v>
      </c>
      <c r="O85" s="5">
        <v>0</v>
      </c>
      <c r="P85" s="5" t="s">
        <v>58</v>
      </c>
    </row>
    <row r="86" spans="2:16">
      <c r="B86" s="5" t="s">
        <v>65</v>
      </c>
      <c r="C86" s="7">
        <v>45003</v>
      </c>
      <c r="D86" s="2" t="s">
        <v>15</v>
      </c>
      <c r="E86" s="2" t="s">
        <v>209</v>
      </c>
      <c r="F86" s="5" t="s">
        <v>4</v>
      </c>
      <c r="G86" s="5">
        <v>1</v>
      </c>
      <c r="H86" s="5">
        <v>4</v>
      </c>
      <c r="I86" s="2" t="s">
        <v>393</v>
      </c>
      <c r="J86" s="2"/>
      <c r="K86" s="2" t="s">
        <v>335</v>
      </c>
      <c r="L86" s="2" t="s">
        <v>54</v>
      </c>
      <c r="M86" s="2" t="s">
        <v>377</v>
      </c>
      <c r="N86" s="5">
        <v>0</v>
      </c>
      <c r="O86" s="5">
        <v>0</v>
      </c>
      <c r="P86" s="5" t="s">
        <v>58</v>
      </c>
    </row>
    <row r="87" spans="2:16">
      <c r="B87" s="5" t="s">
        <v>63</v>
      </c>
      <c r="C87" s="7">
        <v>45003</v>
      </c>
      <c r="D87" s="2" t="s">
        <v>15</v>
      </c>
      <c r="E87" s="2" t="s">
        <v>312</v>
      </c>
      <c r="F87" s="5" t="s">
        <v>4</v>
      </c>
      <c r="G87" s="5">
        <v>3</v>
      </c>
      <c r="H87" s="5">
        <v>7</v>
      </c>
      <c r="I87" s="2" t="s">
        <v>448</v>
      </c>
      <c r="J87" s="2" t="s">
        <v>449</v>
      </c>
      <c r="K87" s="2" t="s">
        <v>106</v>
      </c>
      <c r="L87" s="2" t="s">
        <v>89</v>
      </c>
      <c r="M87" s="2" t="s">
        <v>89</v>
      </c>
      <c r="N87" s="5">
        <v>0</v>
      </c>
      <c r="O87" s="5">
        <v>0</v>
      </c>
      <c r="P87" s="5" t="s">
        <v>58</v>
      </c>
    </row>
    <row r="88" spans="2:16">
      <c r="B88" s="5" t="s">
        <v>64</v>
      </c>
      <c r="C88" s="7">
        <v>45003</v>
      </c>
      <c r="D88" s="2" t="s">
        <v>15</v>
      </c>
      <c r="E88" s="2" t="s">
        <v>450</v>
      </c>
      <c r="F88" s="5" t="s">
        <v>4</v>
      </c>
      <c r="G88" s="5">
        <v>2</v>
      </c>
      <c r="H88" s="5">
        <v>3</v>
      </c>
      <c r="I88" s="2" t="s">
        <v>451</v>
      </c>
      <c r="J88" s="2" t="s">
        <v>452</v>
      </c>
      <c r="K88" s="2" t="s">
        <v>41</v>
      </c>
      <c r="L88" s="2" t="s">
        <v>19</v>
      </c>
      <c r="M88" s="2" t="s">
        <v>39</v>
      </c>
      <c r="N88" s="5">
        <v>0</v>
      </c>
      <c r="O88" s="5">
        <v>0</v>
      </c>
      <c r="P88" s="5" t="s">
        <v>58</v>
      </c>
    </row>
    <row r="89" spans="2:16">
      <c r="B89" s="5" t="s">
        <v>62</v>
      </c>
      <c r="C89" s="7">
        <v>45010</v>
      </c>
      <c r="D89" s="2" t="s">
        <v>15</v>
      </c>
      <c r="E89" s="2" t="s">
        <v>388</v>
      </c>
      <c r="F89" s="5" t="s">
        <v>4</v>
      </c>
      <c r="G89" s="5">
        <v>3</v>
      </c>
      <c r="H89" s="5">
        <v>6</v>
      </c>
      <c r="I89" s="2" t="s">
        <v>454</v>
      </c>
      <c r="J89" s="2" t="s">
        <v>455</v>
      </c>
      <c r="K89" s="2" t="s">
        <v>160</v>
      </c>
      <c r="L89" s="2" t="s">
        <v>456</v>
      </c>
      <c r="M89" s="2" t="s">
        <v>52</v>
      </c>
      <c r="N89" s="5">
        <v>0</v>
      </c>
      <c r="O89" s="5">
        <v>0</v>
      </c>
      <c r="P89" s="5" t="s">
        <v>58</v>
      </c>
    </row>
    <row r="90" spans="2:16">
      <c r="B90" s="5" t="s">
        <v>65</v>
      </c>
      <c r="C90" s="7">
        <v>45010</v>
      </c>
      <c r="D90" s="2" t="s">
        <v>15</v>
      </c>
      <c r="E90" s="2" t="s">
        <v>453</v>
      </c>
      <c r="F90" s="5" t="s">
        <v>4</v>
      </c>
      <c r="G90" s="5">
        <v>0</v>
      </c>
      <c r="H90" s="5">
        <v>5</v>
      </c>
      <c r="I90" s="2"/>
      <c r="J90" s="2"/>
      <c r="K90" s="2" t="s">
        <v>403</v>
      </c>
      <c r="L90" s="2" t="s">
        <v>27</v>
      </c>
      <c r="M90" s="2" t="s">
        <v>377</v>
      </c>
      <c r="N90" s="5">
        <v>0</v>
      </c>
      <c r="O90" s="5">
        <v>0</v>
      </c>
      <c r="P90" s="5" t="s">
        <v>58</v>
      </c>
    </row>
    <row r="91" spans="2:16">
      <c r="B91" s="5" t="s">
        <v>61</v>
      </c>
      <c r="C91" s="7">
        <v>45017</v>
      </c>
      <c r="D91" s="2" t="s">
        <v>15</v>
      </c>
      <c r="E91" s="2" t="s">
        <v>348</v>
      </c>
      <c r="F91" s="5" t="s">
        <v>4</v>
      </c>
      <c r="G91" s="5">
        <v>0</v>
      </c>
      <c r="H91" s="5">
        <v>3</v>
      </c>
      <c r="I91" s="2"/>
      <c r="J91" s="2"/>
      <c r="K91" s="2" t="s">
        <v>39</v>
      </c>
      <c r="L91" s="2" t="s">
        <v>33</v>
      </c>
      <c r="M91" s="2" t="s">
        <v>39</v>
      </c>
      <c r="N91" s="5">
        <v>0</v>
      </c>
      <c r="O91" s="5">
        <v>0</v>
      </c>
      <c r="P91" s="5" t="s">
        <v>58</v>
      </c>
    </row>
    <row r="92" spans="2:16">
      <c r="B92" s="5" t="s">
        <v>61</v>
      </c>
      <c r="C92" s="7">
        <v>45024</v>
      </c>
      <c r="D92" s="2" t="s">
        <v>15</v>
      </c>
      <c r="E92" s="2" t="s">
        <v>412</v>
      </c>
      <c r="F92" s="5" t="s">
        <v>162</v>
      </c>
      <c r="G92" s="5">
        <v>1</v>
      </c>
      <c r="H92" s="5">
        <v>4</v>
      </c>
      <c r="I92" s="2" t="s">
        <v>393</v>
      </c>
      <c r="J92" s="2"/>
      <c r="K92" s="2" t="s">
        <v>98</v>
      </c>
      <c r="L92" s="2" t="s">
        <v>408</v>
      </c>
      <c r="M92" s="2" t="s">
        <v>457</v>
      </c>
      <c r="N92" s="5">
        <v>0</v>
      </c>
      <c r="O92" s="5">
        <v>0</v>
      </c>
      <c r="P92" s="5" t="s">
        <v>58</v>
      </c>
    </row>
    <row r="93" spans="2:16">
      <c r="B93" s="5" t="s">
        <v>65</v>
      </c>
      <c r="C93" s="7">
        <v>45031</v>
      </c>
      <c r="D93" s="2" t="s">
        <v>15</v>
      </c>
      <c r="E93" s="2" t="s">
        <v>453</v>
      </c>
      <c r="F93" s="5" t="s">
        <v>162</v>
      </c>
      <c r="G93" s="5">
        <v>3</v>
      </c>
      <c r="H93" s="5">
        <v>1</v>
      </c>
      <c r="I93" s="2" t="s">
        <v>458</v>
      </c>
      <c r="J93" s="2" t="s">
        <v>459</v>
      </c>
      <c r="K93" s="2" t="s">
        <v>184</v>
      </c>
      <c r="L93" s="2" t="s">
        <v>74</v>
      </c>
      <c r="M93" s="2" t="s">
        <v>38</v>
      </c>
      <c r="N93" s="5">
        <v>1</v>
      </c>
      <c r="O93" s="5">
        <v>0</v>
      </c>
      <c r="P93" s="5" t="s">
        <v>58</v>
      </c>
    </row>
    <row r="94" spans="2:16">
      <c r="B94" s="5" t="s">
        <v>63</v>
      </c>
      <c r="C94" s="7">
        <v>45031</v>
      </c>
      <c r="D94" s="2" t="s">
        <v>15</v>
      </c>
      <c r="E94" s="2" t="s">
        <v>302</v>
      </c>
      <c r="F94" s="5" t="s">
        <v>4</v>
      </c>
      <c r="G94" s="5">
        <v>1</v>
      </c>
      <c r="H94" s="5">
        <v>8</v>
      </c>
      <c r="I94" s="2" t="s">
        <v>403</v>
      </c>
      <c r="J94" s="2" t="s">
        <v>336</v>
      </c>
      <c r="K94" s="2" t="s">
        <v>403</v>
      </c>
      <c r="L94" s="2" t="s">
        <v>408</v>
      </c>
      <c r="M94" s="2" t="s">
        <v>28</v>
      </c>
      <c r="N94" s="5">
        <v>0</v>
      </c>
      <c r="O94" s="5">
        <v>0</v>
      </c>
      <c r="P94" s="5" t="s">
        <v>58</v>
      </c>
    </row>
    <row r="95" spans="2:16">
      <c r="B95" s="5" t="s">
        <v>64</v>
      </c>
      <c r="C95" s="7">
        <v>45031</v>
      </c>
      <c r="D95" s="2" t="s">
        <v>15</v>
      </c>
      <c r="E95" s="2" t="s">
        <v>199</v>
      </c>
      <c r="F95" s="5" t="s">
        <v>4</v>
      </c>
      <c r="G95" s="5">
        <v>0</v>
      </c>
      <c r="H95" s="5">
        <v>10</v>
      </c>
      <c r="I95" s="2"/>
      <c r="J95" s="2"/>
      <c r="K95" s="2" t="s">
        <v>110</v>
      </c>
      <c r="L95" s="2" t="s">
        <v>429</v>
      </c>
      <c r="M95" s="2" t="s">
        <v>429</v>
      </c>
      <c r="N95" s="5">
        <v>0</v>
      </c>
      <c r="O95" s="5">
        <v>0</v>
      </c>
      <c r="P95" s="5" t="s">
        <v>58</v>
      </c>
    </row>
    <row r="96" spans="2:16">
      <c r="B96" s="5" t="s">
        <v>61</v>
      </c>
      <c r="C96" s="7">
        <v>45031</v>
      </c>
      <c r="D96" s="2" t="s">
        <v>15</v>
      </c>
      <c r="E96" s="2" t="s">
        <v>312</v>
      </c>
      <c r="F96" s="5" t="s">
        <v>4</v>
      </c>
      <c r="G96" s="5">
        <v>2</v>
      </c>
      <c r="H96" s="5">
        <v>3</v>
      </c>
      <c r="I96" s="2" t="s">
        <v>460</v>
      </c>
      <c r="J96" s="2" t="s">
        <v>461</v>
      </c>
      <c r="K96" s="2" t="s">
        <v>134</v>
      </c>
      <c r="L96" s="2" t="s">
        <v>27</v>
      </c>
      <c r="M96" s="2" t="s">
        <v>39</v>
      </c>
      <c r="N96" s="5">
        <v>0</v>
      </c>
      <c r="O96" s="5">
        <v>0</v>
      </c>
      <c r="P96" s="5" t="s">
        <v>58</v>
      </c>
    </row>
    <row r="97" spans="2:16">
      <c r="B97" s="5" t="s">
        <v>62</v>
      </c>
      <c r="C97" s="7">
        <v>45038</v>
      </c>
      <c r="D97" s="2" t="s">
        <v>15</v>
      </c>
      <c r="E97" s="2" t="s">
        <v>331</v>
      </c>
      <c r="F97" s="5" t="s">
        <v>162</v>
      </c>
      <c r="G97" s="5">
        <v>6</v>
      </c>
      <c r="H97" s="5">
        <v>1</v>
      </c>
      <c r="I97" s="2" t="s">
        <v>462</v>
      </c>
      <c r="J97" s="2" t="s">
        <v>463</v>
      </c>
      <c r="K97" s="2" t="s">
        <v>91</v>
      </c>
      <c r="L97" s="2" t="s">
        <v>84</v>
      </c>
      <c r="M97" s="2" t="s">
        <v>38</v>
      </c>
      <c r="N97" s="5">
        <v>1</v>
      </c>
      <c r="O97" s="5">
        <v>0</v>
      </c>
      <c r="P97" s="5" t="s">
        <v>58</v>
      </c>
    </row>
    <row r="98" spans="2:16">
      <c r="B98" s="5" t="s">
        <v>63</v>
      </c>
      <c r="C98" s="7">
        <v>45038</v>
      </c>
      <c r="D98" s="2" t="s">
        <v>15</v>
      </c>
      <c r="E98" s="2" t="s">
        <v>209</v>
      </c>
      <c r="F98" s="5" t="s">
        <v>4</v>
      </c>
      <c r="G98" s="5">
        <v>1</v>
      </c>
      <c r="H98" s="5">
        <v>2</v>
      </c>
      <c r="I98" s="2" t="s">
        <v>106</v>
      </c>
      <c r="J98" s="2" t="s">
        <v>464</v>
      </c>
      <c r="K98" s="2" t="s">
        <v>95</v>
      </c>
      <c r="L98" s="2" t="s">
        <v>336</v>
      </c>
      <c r="M98" s="2" t="s">
        <v>377</v>
      </c>
      <c r="N98" s="5">
        <v>0</v>
      </c>
      <c r="O98" s="5">
        <v>0</v>
      </c>
      <c r="P98" s="5" t="s">
        <v>58</v>
      </c>
    </row>
    <row r="99" spans="2:16">
      <c r="B99" s="5" t="s">
        <v>64</v>
      </c>
      <c r="C99" s="7">
        <v>45038</v>
      </c>
      <c r="D99" s="2" t="s">
        <v>15</v>
      </c>
      <c r="E99" s="2" t="s">
        <v>450</v>
      </c>
      <c r="F99" s="5" t="s">
        <v>162</v>
      </c>
      <c r="G99" s="5">
        <v>4</v>
      </c>
      <c r="H99" s="5">
        <v>3</v>
      </c>
      <c r="I99" s="2" t="s">
        <v>465</v>
      </c>
      <c r="J99" s="2" t="s">
        <v>466</v>
      </c>
      <c r="K99" s="2" t="s">
        <v>32</v>
      </c>
      <c r="L99" s="2" t="s">
        <v>41</v>
      </c>
      <c r="M99" s="2" t="s">
        <v>457</v>
      </c>
      <c r="N99" s="5">
        <v>0</v>
      </c>
      <c r="O99" s="5">
        <v>0</v>
      </c>
      <c r="P99" s="5" t="s">
        <v>58</v>
      </c>
    </row>
    <row r="100" spans="2:16">
      <c r="B100" s="5" t="s">
        <v>62</v>
      </c>
      <c r="C100" s="7">
        <v>45045</v>
      </c>
      <c r="D100" s="2" t="s">
        <v>15</v>
      </c>
      <c r="E100" s="2" t="s">
        <v>361</v>
      </c>
      <c r="F100" s="5" t="s">
        <v>162</v>
      </c>
      <c r="G100" s="5">
        <v>7</v>
      </c>
      <c r="H100" s="5">
        <v>0</v>
      </c>
      <c r="I100" s="2" t="s">
        <v>467</v>
      </c>
      <c r="J100" s="2" t="s">
        <v>468</v>
      </c>
      <c r="K100" s="2" t="s">
        <v>164</v>
      </c>
      <c r="L100" s="2" t="s">
        <v>164</v>
      </c>
      <c r="M100" s="2" t="s">
        <v>417</v>
      </c>
      <c r="N100" s="5">
        <v>3</v>
      </c>
      <c r="O100" s="5">
        <v>0</v>
      </c>
      <c r="P100" s="5" t="s">
        <v>58</v>
      </c>
    </row>
    <row r="101" spans="2:16">
      <c r="B101" s="5" t="s">
        <v>63</v>
      </c>
      <c r="C101" s="7">
        <v>45045</v>
      </c>
      <c r="D101" s="2" t="s">
        <v>15</v>
      </c>
      <c r="E101" s="2" t="s">
        <v>199</v>
      </c>
      <c r="F101" s="5" t="s">
        <v>162</v>
      </c>
      <c r="G101" s="5">
        <v>1</v>
      </c>
      <c r="H101" s="5">
        <v>1</v>
      </c>
      <c r="I101" s="2" t="s">
        <v>134</v>
      </c>
      <c r="J101" s="2"/>
      <c r="K101" s="2" t="s">
        <v>134</v>
      </c>
      <c r="L101" s="2" t="s">
        <v>106</v>
      </c>
      <c r="M101" s="2" t="s">
        <v>377</v>
      </c>
      <c r="N101" s="5">
        <v>1</v>
      </c>
      <c r="O101" s="5">
        <v>0</v>
      </c>
      <c r="P101" s="5" t="s">
        <v>58</v>
      </c>
    </row>
    <row r="102" spans="2:16">
      <c r="B102" s="5" t="s">
        <v>64</v>
      </c>
      <c r="C102" s="7">
        <v>45045</v>
      </c>
      <c r="D102" s="2" t="s">
        <v>15</v>
      </c>
      <c r="E102" s="2" t="s">
        <v>301</v>
      </c>
      <c r="F102" s="5" t="s">
        <v>162</v>
      </c>
      <c r="G102" s="5">
        <v>0</v>
      </c>
      <c r="H102" s="5">
        <v>3</v>
      </c>
      <c r="I102" s="2"/>
      <c r="J102" s="2"/>
      <c r="K102" s="2" t="s">
        <v>133</v>
      </c>
      <c r="L102" s="2" t="s">
        <v>275</v>
      </c>
      <c r="M102" s="2" t="s">
        <v>429</v>
      </c>
      <c r="N102" s="5">
        <v>0</v>
      </c>
      <c r="O102" s="5">
        <v>0</v>
      </c>
      <c r="P102" s="5" t="s">
        <v>58</v>
      </c>
    </row>
    <row r="103" spans="2:16">
      <c r="B103" s="5" t="s">
        <v>61</v>
      </c>
      <c r="C103" s="7">
        <v>45045</v>
      </c>
      <c r="D103" s="2" t="s">
        <v>15</v>
      </c>
      <c r="E103" s="2" t="s">
        <v>305</v>
      </c>
      <c r="F103" s="5" t="s">
        <v>4</v>
      </c>
      <c r="G103" s="5">
        <v>2</v>
      </c>
      <c r="H103" s="5">
        <v>8</v>
      </c>
      <c r="I103" s="2" t="s">
        <v>469</v>
      </c>
      <c r="J103" s="2"/>
      <c r="K103" s="2" t="s">
        <v>403</v>
      </c>
      <c r="L103" s="2" t="s">
        <v>470</v>
      </c>
      <c r="M103" s="2" t="s">
        <v>39</v>
      </c>
      <c r="N103" s="5">
        <v>0</v>
      </c>
      <c r="O103" s="5">
        <v>0</v>
      </c>
      <c r="P103" s="5" t="s">
        <v>58</v>
      </c>
    </row>
    <row r="104" spans="2:16">
      <c r="B104" s="5" t="s">
        <v>62</v>
      </c>
      <c r="C104" s="7">
        <v>45052</v>
      </c>
      <c r="D104" s="2" t="s">
        <v>15</v>
      </c>
      <c r="E104" s="2" t="s">
        <v>301</v>
      </c>
      <c r="F104" s="5" t="s">
        <v>4</v>
      </c>
      <c r="G104" s="5">
        <v>5</v>
      </c>
      <c r="H104" s="5">
        <v>0</v>
      </c>
      <c r="I104" s="2" t="s">
        <v>471</v>
      </c>
      <c r="J104" s="2" t="s">
        <v>472</v>
      </c>
      <c r="K104" s="2" t="s">
        <v>335</v>
      </c>
      <c r="L104" s="2" t="s">
        <v>203</v>
      </c>
      <c r="M104" s="2" t="s">
        <v>38</v>
      </c>
      <c r="N104" s="5">
        <v>3</v>
      </c>
      <c r="O104" s="5">
        <v>0</v>
      </c>
      <c r="P104" s="5" t="s">
        <v>58</v>
      </c>
    </row>
    <row r="105" spans="2:16">
      <c r="B105" s="5" t="s">
        <v>65</v>
      </c>
      <c r="C105" s="7">
        <v>45052</v>
      </c>
      <c r="D105" s="2" t="s">
        <v>15</v>
      </c>
      <c r="E105" s="2" t="s">
        <v>301</v>
      </c>
      <c r="F105" s="5" t="s">
        <v>162</v>
      </c>
      <c r="G105" s="5">
        <v>1</v>
      </c>
      <c r="H105" s="5">
        <v>7</v>
      </c>
      <c r="I105" s="1" t="s">
        <v>80</v>
      </c>
      <c r="J105" s="86"/>
      <c r="K105" s="2" t="s">
        <v>204</v>
      </c>
      <c r="L105" s="2" t="s">
        <v>37</v>
      </c>
      <c r="M105" s="2" t="s">
        <v>49</v>
      </c>
      <c r="N105" s="5">
        <v>0</v>
      </c>
      <c r="O105" s="5">
        <v>0</v>
      </c>
      <c r="P105" s="5" t="s">
        <v>58</v>
      </c>
    </row>
    <row r="106" spans="2:16">
      <c r="B106" s="5" t="s">
        <v>63</v>
      </c>
      <c r="C106" s="7">
        <v>45052</v>
      </c>
      <c r="D106" s="2" t="s">
        <v>15</v>
      </c>
      <c r="E106" s="2" t="s">
        <v>355</v>
      </c>
      <c r="F106" s="5" t="s">
        <v>162</v>
      </c>
      <c r="G106" s="5">
        <v>1</v>
      </c>
      <c r="H106" s="5">
        <v>6</v>
      </c>
      <c r="I106" s="2" t="s">
        <v>275</v>
      </c>
      <c r="J106" s="2"/>
      <c r="K106" s="2" t="s">
        <v>275</v>
      </c>
      <c r="L106" s="2" t="s">
        <v>26</v>
      </c>
      <c r="M106" s="2" t="s">
        <v>49</v>
      </c>
      <c r="N106" s="5">
        <v>0</v>
      </c>
      <c r="O106" s="5">
        <v>0</v>
      </c>
      <c r="P106" s="5" t="s">
        <v>58</v>
      </c>
    </row>
    <row r="107" spans="2:16">
      <c r="B107" s="5" t="s">
        <v>61</v>
      </c>
      <c r="C107" s="7">
        <v>45052</v>
      </c>
      <c r="D107" s="2" t="s">
        <v>15</v>
      </c>
      <c r="E107" s="2" t="s">
        <v>301</v>
      </c>
      <c r="F107" s="5" t="s">
        <v>4</v>
      </c>
      <c r="G107" s="5">
        <v>1</v>
      </c>
      <c r="H107" s="5">
        <v>2</v>
      </c>
      <c r="I107" s="2" t="s">
        <v>39</v>
      </c>
      <c r="J107" s="2"/>
      <c r="K107" s="2" t="s">
        <v>23</v>
      </c>
      <c r="L107" s="2" t="s">
        <v>98</v>
      </c>
      <c r="M107" s="2" t="s">
        <v>457</v>
      </c>
      <c r="N107" s="5">
        <v>0</v>
      </c>
      <c r="O107" s="5">
        <v>0</v>
      </c>
      <c r="P107" s="5" t="s">
        <v>58</v>
      </c>
    </row>
    <row r="108" spans="2:16">
      <c r="B108" s="5" t="s">
        <v>61</v>
      </c>
      <c r="C108" s="7">
        <v>45059</v>
      </c>
      <c r="D108" s="2" t="s">
        <v>15</v>
      </c>
      <c r="E108" s="2" t="s">
        <v>199</v>
      </c>
      <c r="F108" s="5" t="s">
        <v>162</v>
      </c>
      <c r="G108" s="5">
        <v>1</v>
      </c>
      <c r="H108" s="5">
        <v>11</v>
      </c>
      <c r="I108" s="2" t="s">
        <v>163</v>
      </c>
      <c r="J108" s="2"/>
      <c r="K108" s="2" t="s">
        <v>23</v>
      </c>
      <c r="L108" s="2" t="s">
        <v>98</v>
      </c>
      <c r="M108" s="2" t="s">
        <v>457</v>
      </c>
      <c r="N108" s="5">
        <v>0</v>
      </c>
      <c r="O108" s="5">
        <v>0</v>
      </c>
      <c r="P108" s="5" t="s">
        <v>58</v>
      </c>
    </row>
    <row r="109" spans="2:16">
      <c r="B109" s="5"/>
      <c r="C109" s="7"/>
      <c r="D109" s="2"/>
      <c r="E109" s="2"/>
      <c r="F109" s="5"/>
      <c r="G109" s="5"/>
      <c r="H109" s="5"/>
      <c r="I109" s="6"/>
      <c r="J109" s="6"/>
      <c r="K109" s="2"/>
      <c r="L109" s="2"/>
      <c r="M109" s="2"/>
      <c r="N109" s="5"/>
      <c r="O109" s="5"/>
      <c r="P109" s="5"/>
    </row>
    <row r="110" spans="2:16">
      <c r="B110" s="5"/>
      <c r="C110" s="7"/>
      <c r="D110" s="2"/>
      <c r="E110" s="2"/>
      <c r="F110" s="5"/>
      <c r="G110" s="5"/>
      <c r="H110" s="5"/>
      <c r="I110" s="6"/>
      <c r="J110" s="6"/>
      <c r="K110" s="2"/>
      <c r="L110" s="2"/>
      <c r="M110" s="2"/>
      <c r="N110" s="5"/>
      <c r="O110" s="5"/>
      <c r="P110" s="5"/>
    </row>
    <row r="111" spans="2:16">
      <c r="B111" s="5"/>
      <c r="C111" s="7"/>
      <c r="D111" s="2"/>
      <c r="E111" s="2"/>
      <c r="F111" s="5"/>
      <c r="G111" s="5"/>
      <c r="H111" s="5"/>
      <c r="I111" s="6"/>
      <c r="J111" s="6"/>
      <c r="K111" s="2"/>
      <c r="L111" s="2"/>
      <c r="M111" s="2"/>
      <c r="N111" s="5"/>
      <c r="O111" s="5"/>
      <c r="P111" s="5"/>
    </row>
    <row r="112" spans="2:16">
      <c r="B112" s="5"/>
      <c r="C112" s="7"/>
      <c r="D112" s="2"/>
      <c r="E112" s="2"/>
      <c r="F112" s="5"/>
      <c r="G112" s="5"/>
      <c r="H112" s="5"/>
      <c r="I112" s="6"/>
      <c r="J112" s="6"/>
      <c r="K112" s="2"/>
      <c r="L112" s="2"/>
      <c r="M112" s="2"/>
      <c r="N112" s="5"/>
      <c r="O112" s="5"/>
      <c r="P112" s="5"/>
    </row>
    <row r="113" spans="2:16">
      <c r="B113" s="5"/>
      <c r="C113" s="7"/>
      <c r="D113" s="2"/>
      <c r="E113" s="2"/>
      <c r="F113" s="5"/>
      <c r="G113" s="5"/>
      <c r="H113" s="5"/>
      <c r="I113" s="6"/>
      <c r="J113" s="6"/>
      <c r="K113" s="2"/>
      <c r="L113" s="2"/>
      <c r="M113" s="2"/>
      <c r="N113" s="5"/>
      <c r="O113" s="5"/>
      <c r="P113" s="5"/>
    </row>
    <row r="114" spans="2:16">
      <c r="B114" s="5"/>
      <c r="C114" s="7"/>
      <c r="D114" s="2"/>
      <c r="E114" s="2"/>
      <c r="F114" s="5"/>
      <c r="G114" s="5"/>
      <c r="H114" s="5"/>
      <c r="I114" s="6"/>
      <c r="J114" s="6"/>
      <c r="K114" s="2"/>
      <c r="L114" s="2"/>
      <c r="M114" s="2"/>
      <c r="N114" s="5"/>
      <c r="O114" s="5"/>
      <c r="P114" s="5"/>
    </row>
    <row r="115" spans="2:16">
      <c r="B115" s="5"/>
      <c r="C115" s="7"/>
      <c r="D115" s="2"/>
      <c r="E115" s="2"/>
      <c r="F115" s="5"/>
      <c r="G115" s="5"/>
      <c r="H115" s="5"/>
      <c r="I115" s="6"/>
      <c r="J115" s="6"/>
      <c r="K115" s="2"/>
      <c r="L115" s="2"/>
      <c r="M115" s="2"/>
      <c r="N115" s="5"/>
      <c r="O115" s="5"/>
      <c r="P115" s="5"/>
    </row>
    <row r="116" spans="2:16">
      <c r="B116" s="5"/>
      <c r="C116" s="7"/>
      <c r="D116" s="2"/>
      <c r="E116" s="2"/>
      <c r="F116" s="5"/>
      <c r="G116" s="5"/>
      <c r="H116" s="5"/>
      <c r="I116" s="6"/>
      <c r="J116" s="6"/>
      <c r="K116" s="2"/>
      <c r="L116" s="2"/>
      <c r="M116" s="2"/>
      <c r="N116" s="5"/>
      <c r="O116" s="5"/>
      <c r="P116" s="5"/>
    </row>
    <row r="117" spans="2:16">
      <c r="B117" s="5"/>
      <c r="C117" s="7"/>
      <c r="D117" s="2"/>
      <c r="E117" s="2"/>
      <c r="F117" s="5"/>
      <c r="G117" s="5"/>
      <c r="H117" s="5"/>
      <c r="I117" s="6"/>
      <c r="J117" s="6"/>
      <c r="K117" s="2"/>
      <c r="L117" s="2"/>
      <c r="M117" s="2"/>
      <c r="N117" s="5"/>
      <c r="O117" s="5"/>
      <c r="P117" s="5"/>
    </row>
    <row r="118" spans="2:16">
      <c r="B118" s="5"/>
      <c r="C118" s="7"/>
      <c r="D118" s="2"/>
      <c r="E118" s="2"/>
      <c r="F118" s="5"/>
      <c r="G118" s="5"/>
      <c r="H118" s="5"/>
      <c r="I118" s="6"/>
      <c r="J118" s="6"/>
      <c r="K118" s="2"/>
      <c r="L118" s="2"/>
      <c r="M118" s="2"/>
      <c r="N118" s="5"/>
      <c r="O118" s="5"/>
      <c r="P118" s="5"/>
    </row>
    <row r="119" spans="2:16">
      <c r="B119" s="5"/>
      <c r="C119" s="7"/>
      <c r="D119" s="2"/>
      <c r="E119" s="2"/>
      <c r="F119" s="5"/>
      <c r="G119" s="5"/>
      <c r="H119" s="5"/>
      <c r="I119" s="2"/>
      <c r="J119" s="2"/>
      <c r="K119" s="86"/>
      <c r="L119" s="2"/>
      <c r="M119" s="2"/>
      <c r="N119" s="5"/>
      <c r="O119" s="5"/>
      <c r="P119" s="5"/>
    </row>
    <row r="120" spans="2:16">
      <c r="B120" s="5"/>
      <c r="C120" s="7"/>
      <c r="D120" s="2"/>
      <c r="E120" s="2"/>
      <c r="F120" s="5"/>
      <c r="G120" s="5"/>
      <c r="H120" s="5"/>
      <c r="I120" s="2"/>
      <c r="J120" s="2"/>
      <c r="K120" s="2"/>
      <c r="L120" s="2"/>
      <c r="M120" s="2"/>
      <c r="N120" s="5"/>
      <c r="O120" s="5"/>
      <c r="P120" s="5"/>
    </row>
    <row r="121" spans="2:16">
      <c r="G121" s="1">
        <f>SUBTOTAL(9,G10:G120)</f>
        <v>208</v>
      </c>
      <c r="H121" s="1">
        <f>SUBTOTAL(9,H10:H120)</f>
        <v>348</v>
      </c>
    </row>
  </sheetData>
  <autoFilter ref="B7:P116" xr:uid="{00000000-0001-0000-0100-000000000000}">
    <filterColumn colId="5" showButton="0"/>
    <filterColumn colId="11" showButton="0"/>
    <filterColumn colId="12" showButton="0"/>
  </autoFilter>
  <mergeCells count="15">
    <mergeCell ref="I7:I9"/>
    <mergeCell ref="J7:J9"/>
    <mergeCell ref="K7:K9"/>
    <mergeCell ref="L7:L9"/>
    <mergeCell ref="B4:P6"/>
    <mergeCell ref="B7:B9"/>
    <mergeCell ref="D7:D9"/>
    <mergeCell ref="E7:E9"/>
    <mergeCell ref="F7:F9"/>
    <mergeCell ref="G7:H8"/>
    <mergeCell ref="C7:C9"/>
    <mergeCell ref="M7:O7"/>
    <mergeCell ref="M8:M9"/>
    <mergeCell ref="N8:O8"/>
    <mergeCell ref="P7:P9"/>
  </mergeCells>
  <dataValidations count="1">
    <dataValidation type="list" allowBlank="1" showInputMessage="1" showErrorMessage="1" sqref="B10:B120" xr:uid="{00000000-0002-0000-0100-000000000000}">
      <formula1>"1s, 2s, 3s, 4s, 5s, 6s, Vets"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77"/>
  <sheetViews>
    <sheetView tabSelected="1" workbookViewId="0">
      <pane ySplit="8" topLeftCell="A9" activePane="bottomLeft" state="frozen"/>
      <selection pane="bottomLeft" activeCell="O15" sqref="O15"/>
    </sheetView>
  </sheetViews>
  <sheetFormatPr defaultColWidth="10.875" defaultRowHeight="15.75"/>
  <cols>
    <col min="1" max="1" width="4.625" style="1" customWidth="1"/>
    <col min="2" max="2" width="21.5" style="1" bestFit="1" customWidth="1"/>
    <col min="3" max="17" width="7.875" style="1" customWidth="1"/>
    <col min="18" max="20" width="7.875" style="1" hidden="1" customWidth="1"/>
    <col min="21" max="26" width="7.875" style="1" customWidth="1"/>
    <col min="27" max="32" width="4.875" style="1" customWidth="1"/>
    <col min="33" max="33" width="6.875" style="1" bestFit="1" customWidth="1"/>
    <col min="34" max="16384" width="10.875" style="1"/>
  </cols>
  <sheetData>
    <row r="1" spans="2:26">
      <c r="F1" s="9"/>
      <c r="G1" s="9"/>
    </row>
    <row r="2" spans="2:26">
      <c r="B2" s="25" t="s">
        <v>120</v>
      </c>
    </row>
    <row r="3" spans="2:26">
      <c r="B3" s="25"/>
    </row>
    <row r="4" spans="2:26">
      <c r="B4" s="25" t="s">
        <v>124</v>
      </c>
      <c r="D4" s="152">
        <f>Results!E2</f>
        <v>45059</v>
      </c>
      <c r="E4" s="152"/>
    </row>
    <row r="6" spans="2:26" ht="26.1" customHeight="1">
      <c r="B6" s="156" t="s">
        <v>285</v>
      </c>
      <c r="C6" s="157"/>
      <c r="D6" s="157"/>
      <c r="E6" s="157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9"/>
    </row>
    <row r="7" spans="2:26">
      <c r="B7" s="13" t="s">
        <v>76</v>
      </c>
      <c r="C7" s="153" t="s">
        <v>62</v>
      </c>
      <c r="D7" s="154"/>
      <c r="E7" s="155"/>
      <c r="F7" s="153" t="s">
        <v>65</v>
      </c>
      <c r="G7" s="154"/>
      <c r="H7" s="155"/>
      <c r="I7" s="153" t="s">
        <v>63</v>
      </c>
      <c r="J7" s="154"/>
      <c r="K7" s="155"/>
      <c r="L7" s="153" t="s">
        <v>64</v>
      </c>
      <c r="M7" s="154"/>
      <c r="N7" s="155"/>
      <c r="O7" s="153" t="s">
        <v>61</v>
      </c>
      <c r="P7" s="154"/>
      <c r="Q7" s="155"/>
      <c r="R7" s="160" t="s">
        <v>69</v>
      </c>
      <c r="S7" s="153"/>
      <c r="T7" s="161"/>
      <c r="U7" s="153" t="s">
        <v>70</v>
      </c>
      <c r="V7" s="154"/>
      <c r="W7" s="155"/>
      <c r="X7" s="153" t="s">
        <v>77</v>
      </c>
      <c r="Y7" s="154"/>
      <c r="Z7" s="155"/>
    </row>
    <row r="8" spans="2:26">
      <c r="B8" s="3" t="s">
        <v>66</v>
      </c>
      <c r="C8" s="28" t="s">
        <v>15</v>
      </c>
      <c r="D8" s="14" t="s">
        <v>16</v>
      </c>
      <c r="E8" s="14" t="s">
        <v>17</v>
      </c>
      <c r="F8" s="28" t="s">
        <v>15</v>
      </c>
      <c r="G8" s="14" t="s">
        <v>16</v>
      </c>
      <c r="H8" s="14" t="s">
        <v>17</v>
      </c>
      <c r="I8" s="28" t="s">
        <v>15</v>
      </c>
      <c r="J8" s="14" t="s">
        <v>16</v>
      </c>
      <c r="K8" s="14" t="s">
        <v>17</v>
      </c>
      <c r="L8" s="28" t="s">
        <v>15</v>
      </c>
      <c r="M8" s="14" t="s">
        <v>16</v>
      </c>
      <c r="N8" s="14" t="s">
        <v>17</v>
      </c>
      <c r="O8" s="28" t="s">
        <v>15</v>
      </c>
      <c r="P8" s="14" t="s">
        <v>16</v>
      </c>
      <c r="Q8" s="14" t="s">
        <v>17</v>
      </c>
      <c r="R8" s="28" t="s">
        <v>15</v>
      </c>
      <c r="S8" s="14" t="s">
        <v>16</v>
      </c>
      <c r="T8" s="14" t="s">
        <v>17</v>
      </c>
      <c r="U8" s="28" t="s">
        <v>15</v>
      </c>
      <c r="V8" s="14" t="s">
        <v>16</v>
      </c>
      <c r="W8" s="14" t="s">
        <v>17</v>
      </c>
      <c r="X8" s="28" t="s">
        <v>15</v>
      </c>
      <c r="Y8" s="14" t="s">
        <v>16</v>
      </c>
      <c r="Z8" s="14" t="s">
        <v>17</v>
      </c>
    </row>
    <row r="9" spans="2:26">
      <c r="B9" s="2" t="s">
        <v>163</v>
      </c>
      <c r="C9" s="5"/>
      <c r="D9" s="5"/>
      <c r="E9" s="29">
        <f t="shared" ref="E9:E40" si="0">C9+D9</f>
        <v>0</v>
      </c>
      <c r="F9" s="5"/>
      <c r="G9" s="5"/>
      <c r="H9" s="29">
        <f t="shared" ref="H9:H40" si="1">F9+G9</f>
        <v>0</v>
      </c>
      <c r="I9" s="5">
        <v>1</v>
      </c>
      <c r="J9" s="5"/>
      <c r="K9" s="29">
        <f t="shared" ref="K9:K40" si="2">I9+J9</f>
        <v>1</v>
      </c>
      <c r="L9" s="5">
        <v>16</v>
      </c>
      <c r="M9" s="5"/>
      <c r="N9" s="29">
        <f t="shared" ref="N9:N40" si="3">L9+M9</f>
        <v>16</v>
      </c>
      <c r="O9" s="5">
        <v>1</v>
      </c>
      <c r="P9" s="5"/>
      <c r="Q9" s="29">
        <f t="shared" ref="Q9:Q40" si="4">O9+P9</f>
        <v>1</v>
      </c>
      <c r="R9" s="5"/>
      <c r="S9" s="5"/>
      <c r="T9" s="29">
        <f t="shared" ref="T9:T40" si="5">R9+S9</f>
        <v>0</v>
      </c>
      <c r="U9" s="5"/>
      <c r="V9" s="5"/>
      <c r="W9" s="29">
        <f t="shared" ref="W9:W40" si="6">U9+V9</f>
        <v>0</v>
      </c>
      <c r="X9" s="5">
        <f t="shared" ref="X9:X40" si="7">C9+F9+I9+L9+O9+R9+U9</f>
        <v>18</v>
      </c>
      <c r="Y9" s="5">
        <f t="shared" ref="Y9:Y40" si="8">D9+G9+J9+M9+P9+S9+V9</f>
        <v>0</v>
      </c>
      <c r="Z9" s="29">
        <f t="shared" ref="Z9:Z40" si="9">X9+Y9</f>
        <v>18</v>
      </c>
    </row>
    <row r="10" spans="2:26">
      <c r="B10" s="2" t="s">
        <v>91</v>
      </c>
      <c r="C10" s="5">
        <v>17</v>
      </c>
      <c r="D10" s="5"/>
      <c r="E10" s="29">
        <f t="shared" si="0"/>
        <v>17</v>
      </c>
      <c r="F10" s="5"/>
      <c r="G10" s="5"/>
      <c r="H10" s="29">
        <f t="shared" si="1"/>
        <v>0</v>
      </c>
      <c r="I10" s="5"/>
      <c r="J10" s="5"/>
      <c r="K10" s="29">
        <f t="shared" si="2"/>
        <v>0</v>
      </c>
      <c r="L10" s="5"/>
      <c r="M10" s="5"/>
      <c r="N10" s="29">
        <f t="shared" si="3"/>
        <v>0</v>
      </c>
      <c r="O10" s="5"/>
      <c r="P10" s="5"/>
      <c r="Q10" s="29">
        <f t="shared" si="4"/>
        <v>0</v>
      </c>
      <c r="R10" s="5"/>
      <c r="S10" s="5"/>
      <c r="T10" s="29">
        <f t="shared" si="5"/>
        <v>0</v>
      </c>
      <c r="U10" s="5"/>
      <c r="V10" s="5"/>
      <c r="W10" s="29">
        <f t="shared" si="6"/>
        <v>0</v>
      </c>
      <c r="X10" s="5">
        <f t="shared" si="7"/>
        <v>17</v>
      </c>
      <c r="Y10" s="5">
        <f t="shared" si="8"/>
        <v>0</v>
      </c>
      <c r="Z10" s="29">
        <f t="shared" si="9"/>
        <v>17</v>
      </c>
    </row>
    <row r="11" spans="2:26">
      <c r="B11" s="2" t="s">
        <v>160</v>
      </c>
      <c r="C11" s="5">
        <v>10</v>
      </c>
      <c r="D11" s="5"/>
      <c r="E11" s="29">
        <f t="shared" si="0"/>
        <v>10</v>
      </c>
      <c r="F11" s="5"/>
      <c r="G11" s="5"/>
      <c r="H11" s="29">
        <f t="shared" si="1"/>
        <v>0</v>
      </c>
      <c r="I11" s="5"/>
      <c r="J11" s="5"/>
      <c r="K11" s="29">
        <f t="shared" si="2"/>
        <v>0</v>
      </c>
      <c r="L11" s="5"/>
      <c r="M11" s="5"/>
      <c r="N11" s="29">
        <f t="shared" si="3"/>
        <v>0</v>
      </c>
      <c r="O11" s="5"/>
      <c r="P11" s="5"/>
      <c r="Q11" s="29">
        <f t="shared" si="4"/>
        <v>0</v>
      </c>
      <c r="R11" s="5"/>
      <c r="S11" s="5"/>
      <c r="T11" s="29">
        <f t="shared" si="5"/>
        <v>0</v>
      </c>
      <c r="U11" s="5"/>
      <c r="V11" s="5"/>
      <c r="W11" s="29">
        <f t="shared" si="6"/>
        <v>0</v>
      </c>
      <c r="X11" s="5">
        <f t="shared" si="7"/>
        <v>10</v>
      </c>
      <c r="Y11" s="5">
        <f t="shared" si="8"/>
        <v>0</v>
      </c>
      <c r="Z11" s="29">
        <f t="shared" si="9"/>
        <v>10</v>
      </c>
    </row>
    <row r="12" spans="2:26">
      <c r="B12" s="2" t="s">
        <v>80</v>
      </c>
      <c r="C12" s="5">
        <v>1</v>
      </c>
      <c r="D12" s="5"/>
      <c r="E12" s="29">
        <f t="shared" si="0"/>
        <v>1</v>
      </c>
      <c r="F12" s="5">
        <v>7</v>
      </c>
      <c r="G12" s="5"/>
      <c r="H12" s="29">
        <f t="shared" si="1"/>
        <v>7</v>
      </c>
      <c r="I12" s="5"/>
      <c r="J12" s="5">
        <v>1</v>
      </c>
      <c r="K12" s="29">
        <f t="shared" si="2"/>
        <v>1</v>
      </c>
      <c r="L12" s="5"/>
      <c r="M12" s="5"/>
      <c r="N12" s="29">
        <f t="shared" si="3"/>
        <v>0</v>
      </c>
      <c r="O12" s="5"/>
      <c r="P12" s="5"/>
      <c r="Q12" s="29">
        <f t="shared" si="4"/>
        <v>0</v>
      </c>
      <c r="R12" s="5"/>
      <c r="S12" s="5"/>
      <c r="T12" s="29">
        <f t="shared" si="5"/>
        <v>0</v>
      </c>
      <c r="U12" s="5"/>
      <c r="V12" s="5"/>
      <c r="W12" s="29">
        <f t="shared" si="6"/>
        <v>0</v>
      </c>
      <c r="X12" s="5">
        <f t="shared" si="7"/>
        <v>8</v>
      </c>
      <c r="Y12" s="5">
        <f t="shared" si="8"/>
        <v>1</v>
      </c>
      <c r="Z12" s="29">
        <f t="shared" si="9"/>
        <v>9</v>
      </c>
    </row>
    <row r="13" spans="2:26">
      <c r="B13" s="2" t="s">
        <v>341</v>
      </c>
      <c r="C13" s="5">
        <v>9</v>
      </c>
      <c r="D13" s="5"/>
      <c r="E13" s="29">
        <f t="shared" si="0"/>
        <v>9</v>
      </c>
      <c r="F13" s="5"/>
      <c r="G13" s="5"/>
      <c r="H13" s="29">
        <f t="shared" si="1"/>
        <v>0</v>
      </c>
      <c r="I13" s="5"/>
      <c r="J13" s="5"/>
      <c r="K13" s="29">
        <f t="shared" si="2"/>
        <v>0</v>
      </c>
      <c r="L13" s="5"/>
      <c r="M13" s="5"/>
      <c r="N13" s="29">
        <f t="shared" si="3"/>
        <v>0</v>
      </c>
      <c r="O13" s="5"/>
      <c r="P13" s="5"/>
      <c r="Q13" s="29">
        <f t="shared" si="4"/>
        <v>0</v>
      </c>
      <c r="R13" s="5"/>
      <c r="S13" s="5"/>
      <c r="T13" s="29">
        <f t="shared" si="5"/>
        <v>0</v>
      </c>
      <c r="U13" s="5"/>
      <c r="V13" s="5"/>
      <c r="W13" s="29">
        <f t="shared" si="6"/>
        <v>0</v>
      </c>
      <c r="X13" s="5">
        <f t="shared" si="7"/>
        <v>9</v>
      </c>
      <c r="Y13" s="5">
        <f t="shared" si="8"/>
        <v>0</v>
      </c>
      <c r="Z13" s="29">
        <f t="shared" si="9"/>
        <v>9</v>
      </c>
    </row>
    <row r="14" spans="2:26">
      <c r="B14" s="2" t="s">
        <v>251</v>
      </c>
      <c r="C14" s="5">
        <v>9</v>
      </c>
      <c r="D14" s="5"/>
      <c r="E14" s="29">
        <f t="shared" si="0"/>
        <v>9</v>
      </c>
      <c r="F14" s="5"/>
      <c r="G14" s="5"/>
      <c r="H14" s="29">
        <f t="shared" si="1"/>
        <v>0</v>
      </c>
      <c r="I14" s="5"/>
      <c r="J14" s="5"/>
      <c r="K14" s="29">
        <f t="shared" si="2"/>
        <v>0</v>
      </c>
      <c r="L14" s="5"/>
      <c r="M14" s="5"/>
      <c r="N14" s="29">
        <f t="shared" si="3"/>
        <v>0</v>
      </c>
      <c r="O14" s="5"/>
      <c r="P14" s="5"/>
      <c r="Q14" s="29">
        <f t="shared" si="4"/>
        <v>0</v>
      </c>
      <c r="R14" s="5"/>
      <c r="S14" s="5"/>
      <c r="T14" s="29">
        <f t="shared" si="5"/>
        <v>0</v>
      </c>
      <c r="U14" s="5"/>
      <c r="V14" s="5"/>
      <c r="W14" s="29">
        <f t="shared" si="6"/>
        <v>0</v>
      </c>
      <c r="X14" s="5">
        <f t="shared" si="7"/>
        <v>9</v>
      </c>
      <c r="Y14" s="5">
        <f t="shared" si="8"/>
        <v>0</v>
      </c>
      <c r="Z14" s="29">
        <f t="shared" si="9"/>
        <v>9</v>
      </c>
    </row>
    <row r="15" spans="2:26">
      <c r="B15" s="2" t="s">
        <v>37</v>
      </c>
      <c r="C15" s="5"/>
      <c r="D15" s="5"/>
      <c r="E15" s="29">
        <f t="shared" si="0"/>
        <v>0</v>
      </c>
      <c r="F15" s="5">
        <v>7</v>
      </c>
      <c r="G15" s="5"/>
      <c r="H15" s="29">
        <f t="shared" si="1"/>
        <v>7</v>
      </c>
      <c r="I15" s="5"/>
      <c r="J15" s="5"/>
      <c r="K15" s="29">
        <f t="shared" si="2"/>
        <v>0</v>
      </c>
      <c r="L15" s="5">
        <v>1</v>
      </c>
      <c r="M15" s="5"/>
      <c r="N15" s="29">
        <f t="shared" si="3"/>
        <v>1</v>
      </c>
      <c r="O15" s="5"/>
      <c r="P15" s="5"/>
      <c r="Q15" s="29">
        <f t="shared" si="4"/>
        <v>0</v>
      </c>
      <c r="R15" s="5"/>
      <c r="S15" s="5"/>
      <c r="T15" s="29">
        <f t="shared" si="5"/>
        <v>0</v>
      </c>
      <c r="U15" s="5"/>
      <c r="V15" s="5"/>
      <c r="W15" s="29">
        <f t="shared" si="6"/>
        <v>0</v>
      </c>
      <c r="X15" s="5">
        <f t="shared" si="7"/>
        <v>8</v>
      </c>
      <c r="Y15" s="5">
        <f t="shared" si="8"/>
        <v>0</v>
      </c>
      <c r="Z15" s="29">
        <f t="shared" si="9"/>
        <v>8</v>
      </c>
    </row>
    <row r="16" spans="2:26">
      <c r="B16" s="2" t="s">
        <v>203</v>
      </c>
      <c r="C16" s="5">
        <v>5</v>
      </c>
      <c r="D16" s="5"/>
      <c r="E16" s="29">
        <f t="shared" si="0"/>
        <v>5</v>
      </c>
      <c r="F16" s="5">
        <v>1</v>
      </c>
      <c r="G16" s="5"/>
      <c r="H16" s="29">
        <f t="shared" si="1"/>
        <v>1</v>
      </c>
      <c r="I16" s="5">
        <v>1</v>
      </c>
      <c r="J16" s="5"/>
      <c r="K16" s="29">
        <f t="shared" si="2"/>
        <v>1</v>
      </c>
      <c r="L16" s="5"/>
      <c r="M16" s="5"/>
      <c r="N16" s="29">
        <f t="shared" si="3"/>
        <v>0</v>
      </c>
      <c r="O16" s="5"/>
      <c r="P16" s="5"/>
      <c r="Q16" s="29">
        <f t="shared" si="4"/>
        <v>0</v>
      </c>
      <c r="R16" s="5"/>
      <c r="S16" s="5"/>
      <c r="T16" s="29">
        <f t="shared" si="5"/>
        <v>0</v>
      </c>
      <c r="U16" s="5"/>
      <c r="V16" s="5"/>
      <c r="W16" s="29">
        <f t="shared" si="6"/>
        <v>0</v>
      </c>
      <c r="X16" s="5">
        <f t="shared" si="7"/>
        <v>7</v>
      </c>
      <c r="Y16" s="5">
        <f t="shared" si="8"/>
        <v>0</v>
      </c>
      <c r="Z16" s="29">
        <f t="shared" si="9"/>
        <v>7</v>
      </c>
    </row>
    <row r="17" spans="2:26">
      <c r="B17" s="2" t="s">
        <v>275</v>
      </c>
      <c r="C17" s="5"/>
      <c r="D17" s="5"/>
      <c r="E17" s="29">
        <f t="shared" si="0"/>
        <v>0</v>
      </c>
      <c r="F17" s="5"/>
      <c r="G17" s="5"/>
      <c r="H17" s="29">
        <f t="shared" si="1"/>
        <v>0</v>
      </c>
      <c r="I17" s="5">
        <v>1</v>
      </c>
      <c r="J17" s="5"/>
      <c r="K17" s="29">
        <f t="shared" si="2"/>
        <v>1</v>
      </c>
      <c r="L17" s="5">
        <v>6</v>
      </c>
      <c r="M17" s="5"/>
      <c r="N17" s="29">
        <f t="shared" si="3"/>
        <v>6</v>
      </c>
      <c r="O17" s="5"/>
      <c r="P17" s="5"/>
      <c r="Q17" s="29">
        <f t="shared" si="4"/>
        <v>0</v>
      </c>
      <c r="R17" s="5"/>
      <c r="S17" s="5"/>
      <c r="T17" s="29">
        <f t="shared" si="5"/>
        <v>0</v>
      </c>
      <c r="U17" s="5"/>
      <c r="V17" s="5"/>
      <c r="W17" s="29">
        <f t="shared" si="6"/>
        <v>0</v>
      </c>
      <c r="X17" s="5">
        <f t="shared" si="7"/>
        <v>7</v>
      </c>
      <c r="Y17" s="5">
        <f t="shared" si="8"/>
        <v>0</v>
      </c>
      <c r="Z17" s="29">
        <f t="shared" si="9"/>
        <v>7</v>
      </c>
    </row>
    <row r="18" spans="2:26">
      <c r="B18" s="2" t="s">
        <v>106</v>
      </c>
      <c r="C18" s="5"/>
      <c r="D18" s="5"/>
      <c r="E18" s="29">
        <f t="shared" si="0"/>
        <v>0</v>
      </c>
      <c r="F18" s="5"/>
      <c r="G18" s="5"/>
      <c r="H18" s="29">
        <f t="shared" si="1"/>
        <v>0</v>
      </c>
      <c r="I18" s="5">
        <v>4</v>
      </c>
      <c r="J18" s="5"/>
      <c r="K18" s="29">
        <f t="shared" si="2"/>
        <v>4</v>
      </c>
      <c r="L18" s="5">
        <v>2</v>
      </c>
      <c r="M18" s="5"/>
      <c r="N18" s="29">
        <f t="shared" si="3"/>
        <v>2</v>
      </c>
      <c r="O18" s="5"/>
      <c r="P18" s="5"/>
      <c r="Q18" s="29">
        <f t="shared" si="4"/>
        <v>0</v>
      </c>
      <c r="R18" s="5"/>
      <c r="S18" s="5"/>
      <c r="T18" s="29">
        <f t="shared" si="5"/>
        <v>0</v>
      </c>
      <c r="U18" s="5"/>
      <c r="V18" s="5"/>
      <c r="W18" s="29">
        <f t="shared" si="6"/>
        <v>0</v>
      </c>
      <c r="X18" s="5">
        <f t="shared" si="7"/>
        <v>6</v>
      </c>
      <c r="Y18" s="5">
        <f t="shared" si="8"/>
        <v>0</v>
      </c>
      <c r="Z18" s="29">
        <f t="shared" si="9"/>
        <v>6</v>
      </c>
    </row>
    <row r="19" spans="2:26">
      <c r="B19" s="2" t="s">
        <v>55</v>
      </c>
      <c r="C19" s="5"/>
      <c r="D19" s="5"/>
      <c r="E19" s="29">
        <f t="shared" si="0"/>
        <v>0</v>
      </c>
      <c r="F19" s="5"/>
      <c r="G19" s="5"/>
      <c r="H19" s="29">
        <f t="shared" si="1"/>
        <v>0</v>
      </c>
      <c r="I19" s="5">
        <v>3</v>
      </c>
      <c r="J19" s="5">
        <v>1</v>
      </c>
      <c r="K19" s="29">
        <f t="shared" si="2"/>
        <v>4</v>
      </c>
      <c r="L19" s="5"/>
      <c r="M19" s="5"/>
      <c r="N19" s="29">
        <f t="shared" si="3"/>
        <v>0</v>
      </c>
      <c r="O19" s="5"/>
      <c r="P19" s="5"/>
      <c r="Q19" s="29">
        <f t="shared" si="4"/>
        <v>0</v>
      </c>
      <c r="R19" s="5"/>
      <c r="S19" s="5"/>
      <c r="T19" s="29">
        <f t="shared" si="5"/>
        <v>0</v>
      </c>
      <c r="U19" s="5"/>
      <c r="V19" s="5">
        <v>2</v>
      </c>
      <c r="W19" s="29">
        <f t="shared" si="6"/>
        <v>2</v>
      </c>
      <c r="X19" s="5">
        <f t="shared" si="7"/>
        <v>3</v>
      </c>
      <c r="Y19" s="5">
        <f t="shared" si="8"/>
        <v>3</v>
      </c>
      <c r="Z19" s="29">
        <f t="shared" si="9"/>
        <v>6</v>
      </c>
    </row>
    <row r="20" spans="2:26">
      <c r="B20" s="2" t="s">
        <v>300</v>
      </c>
      <c r="C20" s="5"/>
      <c r="D20" s="5"/>
      <c r="E20" s="29">
        <f t="shared" si="0"/>
        <v>0</v>
      </c>
      <c r="F20" s="5"/>
      <c r="G20" s="5"/>
      <c r="H20" s="29">
        <f t="shared" si="1"/>
        <v>0</v>
      </c>
      <c r="I20" s="5"/>
      <c r="J20" s="5"/>
      <c r="K20" s="29">
        <f t="shared" si="2"/>
        <v>0</v>
      </c>
      <c r="L20" s="5">
        <v>3</v>
      </c>
      <c r="M20" s="5">
        <v>1</v>
      </c>
      <c r="N20" s="29">
        <f t="shared" si="3"/>
        <v>4</v>
      </c>
      <c r="O20" s="5">
        <v>2</v>
      </c>
      <c r="P20" s="5"/>
      <c r="Q20" s="29">
        <f t="shared" si="4"/>
        <v>2</v>
      </c>
      <c r="R20" s="5"/>
      <c r="S20" s="5"/>
      <c r="T20" s="29">
        <f t="shared" si="5"/>
        <v>0</v>
      </c>
      <c r="U20" s="5"/>
      <c r="V20" s="5"/>
      <c r="W20" s="29">
        <f t="shared" si="6"/>
        <v>0</v>
      </c>
      <c r="X20" s="5">
        <f t="shared" si="7"/>
        <v>5</v>
      </c>
      <c r="Y20" s="5">
        <f t="shared" si="8"/>
        <v>1</v>
      </c>
      <c r="Z20" s="29">
        <f t="shared" si="9"/>
        <v>6</v>
      </c>
    </row>
    <row r="21" spans="2:26">
      <c r="B21" s="2" t="s">
        <v>19</v>
      </c>
      <c r="C21" s="5"/>
      <c r="D21" s="5"/>
      <c r="E21" s="29">
        <f t="shared" si="0"/>
        <v>0</v>
      </c>
      <c r="F21" s="5"/>
      <c r="G21" s="5"/>
      <c r="H21" s="29">
        <f t="shared" si="1"/>
        <v>0</v>
      </c>
      <c r="I21" s="5"/>
      <c r="J21" s="5"/>
      <c r="K21" s="29">
        <f t="shared" si="2"/>
        <v>0</v>
      </c>
      <c r="L21" s="5">
        <v>4</v>
      </c>
      <c r="M21" s="5"/>
      <c r="N21" s="29">
        <f t="shared" si="3"/>
        <v>4</v>
      </c>
      <c r="O21" s="5">
        <v>1</v>
      </c>
      <c r="P21" s="5">
        <v>1</v>
      </c>
      <c r="Q21" s="29">
        <f t="shared" si="4"/>
        <v>2</v>
      </c>
      <c r="R21" s="5"/>
      <c r="S21" s="5"/>
      <c r="T21" s="29">
        <f t="shared" si="5"/>
        <v>0</v>
      </c>
      <c r="U21" s="5"/>
      <c r="V21" s="5"/>
      <c r="W21" s="29">
        <f t="shared" si="6"/>
        <v>0</v>
      </c>
      <c r="X21" s="5">
        <f t="shared" si="7"/>
        <v>5</v>
      </c>
      <c r="Y21" s="5">
        <f t="shared" si="8"/>
        <v>1</v>
      </c>
      <c r="Z21" s="29">
        <f t="shared" si="9"/>
        <v>6</v>
      </c>
    </row>
    <row r="22" spans="2:26">
      <c r="B22" s="2" t="s">
        <v>110</v>
      </c>
      <c r="C22" s="5"/>
      <c r="D22" s="5"/>
      <c r="E22" s="29">
        <f t="shared" si="0"/>
        <v>0</v>
      </c>
      <c r="F22" s="5"/>
      <c r="G22" s="5"/>
      <c r="H22" s="29">
        <f t="shared" si="1"/>
        <v>0</v>
      </c>
      <c r="I22" s="5"/>
      <c r="J22" s="5"/>
      <c r="K22" s="29">
        <f t="shared" si="2"/>
        <v>0</v>
      </c>
      <c r="L22" s="5">
        <v>3</v>
      </c>
      <c r="M22" s="5">
        <v>1</v>
      </c>
      <c r="N22" s="29">
        <f t="shared" si="3"/>
        <v>4</v>
      </c>
      <c r="O22" s="5">
        <v>1</v>
      </c>
      <c r="P22" s="5"/>
      <c r="Q22" s="29">
        <f t="shared" si="4"/>
        <v>1</v>
      </c>
      <c r="R22" s="5"/>
      <c r="S22" s="5"/>
      <c r="T22" s="29">
        <f t="shared" si="5"/>
        <v>0</v>
      </c>
      <c r="U22" s="5"/>
      <c r="V22" s="5"/>
      <c r="W22" s="29">
        <f t="shared" si="6"/>
        <v>0</v>
      </c>
      <c r="X22" s="5">
        <f t="shared" si="7"/>
        <v>4</v>
      </c>
      <c r="Y22" s="5">
        <f t="shared" si="8"/>
        <v>1</v>
      </c>
      <c r="Z22" s="29">
        <f t="shared" si="9"/>
        <v>5</v>
      </c>
    </row>
    <row r="23" spans="2:26">
      <c r="B23" s="2" t="s">
        <v>185</v>
      </c>
      <c r="C23" s="5">
        <v>2</v>
      </c>
      <c r="D23" s="5"/>
      <c r="E23" s="29">
        <f t="shared" si="0"/>
        <v>2</v>
      </c>
      <c r="F23" s="5">
        <v>3</v>
      </c>
      <c r="G23" s="5"/>
      <c r="H23" s="29">
        <f t="shared" si="1"/>
        <v>3</v>
      </c>
      <c r="I23" s="5"/>
      <c r="J23" s="5"/>
      <c r="K23" s="29">
        <f t="shared" si="2"/>
        <v>0</v>
      </c>
      <c r="L23" s="5"/>
      <c r="M23" s="5"/>
      <c r="N23" s="29">
        <f t="shared" si="3"/>
        <v>0</v>
      </c>
      <c r="O23" s="5"/>
      <c r="P23" s="5"/>
      <c r="Q23" s="29">
        <f t="shared" si="4"/>
        <v>0</v>
      </c>
      <c r="R23" s="5"/>
      <c r="S23" s="5"/>
      <c r="T23" s="29">
        <f t="shared" si="5"/>
        <v>0</v>
      </c>
      <c r="U23" s="5"/>
      <c r="V23" s="5"/>
      <c r="W23" s="29">
        <f t="shared" si="6"/>
        <v>0</v>
      </c>
      <c r="X23" s="5">
        <f t="shared" si="7"/>
        <v>5</v>
      </c>
      <c r="Y23" s="5">
        <f t="shared" si="8"/>
        <v>0</v>
      </c>
      <c r="Z23" s="29">
        <f t="shared" si="9"/>
        <v>5</v>
      </c>
    </row>
    <row r="24" spans="2:26">
      <c r="B24" s="2" t="s">
        <v>184</v>
      </c>
      <c r="C24" s="5">
        <v>1</v>
      </c>
      <c r="D24" s="5"/>
      <c r="E24" s="29">
        <f t="shared" si="0"/>
        <v>1</v>
      </c>
      <c r="F24" s="5">
        <v>4</v>
      </c>
      <c r="G24" s="5"/>
      <c r="H24" s="29">
        <f t="shared" si="1"/>
        <v>4</v>
      </c>
      <c r="I24" s="5"/>
      <c r="J24" s="5"/>
      <c r="K24" s="29">
        <f t="shared" si="2"/>
        <v>0</v>
      </c>
      <c r="L24" s="5"/>
      <c r="M24" s="5"/>
      <c r="N24" s="29">
        <f t="shared" si="3"/>
        <v>0</v>
      </c>
      <c r="O24" s="5"/>
      <c r="P24" s="5"/>
      <c r="Q24" s="29">
        <f t="shared" si="4"/>
        <v>0</v>
      </c>
      <c r="R24" s="5"/>
      <c r="S24" s="5"/>
      <c r="T24" s="29">
        <f t="shared" si="5"/>
        <v>0</v>
      </c>
      <c r="U24" s="5"/>
      <c r="V24" s="5"/>
      <c r="W24" s="29">
        <f t="shared" si="6"/>
        <v>0</v>
      </c>
      <c r="X24" s="5">
        <f t="shared" si="7"/>
        <v>5</v>
      </c>
      <c r="Y24" s="5">
        <f t="shared" si="8"/>
        <v>0</v>
      </c>
      <c r="Z24" s="29">
        <f t="shared" si="9"/>
        <v>5</v>
      </c>
    </row>
    <row r="25" spans="2:26">
      <c r="B25" s="2" t="s">
        <v>26</v>
      </c>
      <c r="C25" s="5"/>
      <c r="D25" s="5"/>
      <c r="E25" s="29">
        <f t="shared" si="0"/>
        <v>0</v>
      </c>
      <c r="F25" s="5"/>
      <c r="G25" s="5"/>
      <c r="H25" s="29">
        <f t="shared" si="1"/>
        <v>0</v>
      </c>
      <c r="I25" s="5">
        <v>2</v>
      </c>
      <c r="J25" s="5"/>
      <c r="K25" s="29">
        <f t="shared" si="2"/>
        <v>2</v>
      </c>
      <c r="L25" s="5"/>
      <c r="M25" s="5"/>
      <c r="N25" s="29">
        <f t="shared" si="3"/>
        <v>0</v>
      </c>
      <c r="O25" s="5">
        <v>3</v>
      </c>
      <c r="P25" s="5"/>
      <c r="Q25" s="29">
        <f t="shared" si="4"/>
        <v>3</v>
      </c>
      <c r="R25" s="5"/>
      <c r="S25" s="5"/>
      <c r="T25" s="29">
        <f t="shared" si="5"/>
        <v>0</v>
      </c>
      <c r="U25" s="5"/>
      <c r="V25" s="5"/>
      <c r="W25" s="29">
        <f t="shared" si="6"/>
        <v>0</v>
      </c>
      <c r="X25" s="5">
        <f t="shared" si="7"/>
        <v>5</v>
      </c>
      <c r="Y25" s="5">
        <f t="shared" si="8"/>
        <v>0</v>
      </c>
      <c r="Z25" s="29">
        <f t="shared" si="9"/>
        <v>5</v>
      </c>
    </row>
    <row r="26" spans="2:26">
      <c r="B26" s="2" t="s">
        <v>393</v>
      </c>
      <c r="C26" s="5"/>
      <c r="D26" s="5"/>
      <c r="E26" s="29">
        <f t="shared" si="0"/>
        <v>0</v>
      </c>
      <c r="F26" s="5">
        <v>3</v>
      </c>
      <c r="G26" s="5"/>
      <c r="H26" s="29">
        <f t="shared" si="1"/>
        <v>3</v>
      </c>
      <c r="I26" s="5"/>
      <c r="J26" s="5"/>
      <c r="K26" s="29">
        <f t="shared" si="2"/>
        <v>0</v>
      </c>
      <c r="L26" s="5">
        <v>1</v>
      </c>
      <c r="M26" s="5"/>
      <c r="N26" s="29">
        <f t="shared" si="3"/>
        <v>1</v>
      </c>
      <c r="O26" s="5">
        <v>1</v>
      </c>
      <c r="P26" s="5"/>
      <c r="Q26" s="29">
        <f t="shared" si="4"/>
        <v>1</v>
      </c>
      <c r="R26" s="5"/>
      <c r="S26" s="5"/>
      <c r="T26" s="29">
        <f t="shared" si="5"/>
        <v>0</v>
      </c>
      <c r="U26" s="5"/>
      <c r="V26" s="5"/>
      <c r="W26" s="29">
        <f t="shared" si="6"/>
        <v>0</v>
      </c>
      <c r="X26" s="5">
        <f t="shared" si="7"/>
        <v>5</v>
      </c>
      <c r="Y26" s="5">
        <f t="shared" si="8"/>
        <v>0</v>
      </c>
      <c r="Z26" s="29">
        <f t="shared" si="9"/>
        <v>5</v>
      </c>
    </row>
    <row r="27" spans="2:26">
      <c r="B27" s="2" t="s">
        <v>164</v>
      </c>
      <c r="C27" s="5">
        <v>4</v>
      </c>
      <c r="D27" s="5"/>
      <c r="E27" s="29">
        <f t="shared" si="0"/>
        <v>4</v>
      </c>
      <c r="F27" s="5"/>
      <c r="G27" s="5"/>
      <c r="H27" s="29">
        <f t="shared" si="1"/>
        <v>0</v>
      </c>
      <c r="I27" s="5"/>
      <c r="J27" s="5"/>
      <c r="K27" s="29">
        <f t="shared" si="2"/>
        <v>0</v>
      </c>
      <c r="L27" s="5"/>
      <c r="M27" s="5"/>
      <c r="N27" s="29">
        <f t="shared" si="3"/>
        <v>0</v>
      </c>
      <c r="O27" s="5"/>
      <c r="P27" s="5"/>
      <c r="Q27" s="29">
        <f t="shared" si="4"/>
        <v>0</v>
      </c>
      <c r="R27" s="5"/>
      <c r="S27" s="5"/>
      <c r="T27" s="29">
        <f t="shared" si="5"/>
        <v>0</v>
      </c>
      <c r="U27" s="5"/>
      <c r="V27" s="5"/>
      <c r="W27" s="29">
        <f t="shared" si="6"/>
        <v>0</v>
      </c>
      <c r="X27" s="5">
        <f t="shared" si="7"/>
        <v>4</v>
      </c>
      <c r="Y27" s="5">
        <f t="shared" si="8"/>
        <v>0</v>
      </c>
      <c r="Z27" s="29">
        <f t="shared" si="9"/>
        <v>4</v>
      </c>
    </row>
    <row r="28" spans="2:26">
      <c r="B28" s="2" t="s">
        <v>403</v>
      </c>
      <c r="C28" s="5"/>
      <c r="D28" s="5"/>
      <c r="E28" s="29">
        <f t="shared" si="0"/>
        <v>0</v>
      </c>
      <c r="F28" s="5"/>
      <c r="G28" s="5"/>
      <c r="H28" s="29">
        <f t="shared" si="1"/>
        <v>0</v>
      </c>
      <c r="I28" s="5">
        <v>1</v>
      </c>
      <c r="J28" s="5"/>
      <c r="K28" s="29">
        <f t="shared" si="2"/>
        <v>1</v>
      </c>
      <c r="L28" s="5"/>
      <c r="M28" s="5"/>
      <c r="N28" s="29">
        <f t="shared" si="3"/>
        <v>0</v>
      </c>
      <c r="O28" s="5">
        <v>3</v>
      </c>
      <c r="P28" s="5"/>
      <c r="Q28" s="29">
        <f t="shared" si="4"/>
        <v>3</v>
      </c>
      <c r="R28" s="5"/>
      <c r="S28" s="5"/>
      <c r="T28" s="29">
        <f t="shared" si="5"/>
        <v>0</v>
      </c>
      <c r="U28" s="5"/>
      <c r="V28" s="5"/>
      <c r="W28" s="29">
        <f t="shared" si="6"/>
        <v>0</v>
      </c>
      <c r="X28" s="5">
        <f t="shared" si="7"/>
        <v>4</v>
      </c>
      <c r="Y28" s="5">
        <f t="shared" si="8"/>
        <v>0</v>
      </c>
      <c r="Z28" s="29">
        <f t="shared" si="9"/>
        <v>4</v>
      </c>
    </row>
    <row r="29" spans="2:26">
      <c r="B29" s="2" t="s">
        <v>234</v>
      </c>
      <c r="C29" s="5"/>
      <c r="D29" s="5"/>
      <c r="E29" s="29">
        <f t="shared" si="0"/>
        <v>0</v>
      </c>
      <c r="F29" s="5">
        <v>2</v>
      </c>
      <c r="G29" s="5"/>
      <c r="H29" s="29">
        <f t="shared" si="1"/>
        <v>2</v>
      </c>
      <c r="I29" s="5"/>
      <c r="J29" s="5"/>
      <c r="K29" s="29">
        <f t="shared" si="2"/>
        <v>0</v>
      </c>
      <c r="L29" s="5"/>
      <c r="M29" s="5"/>
      <c r="N29" s="29">
        <f t="shared" si="3"/>
        <v>0</v>
      </c>
      <c r="O29" s="5">
        <v>1</v>
      </c>
      <c r="P29" s="5"/>
      <c r="Q29" s="29">
        <f t="shared" si="4"/>
        <v>1</v>
      </c>
      <c r="R29" s="5"/>
      <c r="S29" s="5"/>
      <c r="T29" s="29">
        <f t="shared" si="5"/>
        <v>0</v>
      </c>
      <c r="U29" s="5"/>
      <c r="V29" s="5"/>
      <c r="W29" s="29">
        <f t="shared" si="6"/>
        <v>0</v>
      </c>
      <c r="X29" s="5">
        <f t="shared" si="7"/>
        <v>3</v>
      </c>
      <c r="Y29" s="5">
        <f t="shared" si="8"/>
        <v>0</v>
      </c>
      <c r="Z29" s="29">
        <f t="shared" si="9"/>
        <v>3</v>
      </c>
    </row>
    <row r="30" spans="2:26">
      <c r="B30" s="2" t="s">
        <v>233</v>
      </c>
      <c r="C30" s="5"/>
      <c r="D30" s="5"/>
      <c r="E30" s="29">
        <f t="shared" si="0"/>
        <v>0</v>
      </c>
      <c r="F30" s="5"/>
      <c r="G30" s="5"/>
      <c r="H30" s="29">
        <f t="shared" si="1"/>
        <v>0</v>
      </c>
      <c r="I30" s="5">
        <v>3</v>
      </c>
      <c r="J30" s="5"/>
      <c r="K30" s="29">
        <f t="shared" si="2"/>
        <v>3</v>
      </c>
      <c r="L30" s="5"/>
      <c r="M30" s="5"/>
      <c r="N30" s="29">
        <f t="shared" si="3"/>
        <v>0</v>
      </c>
      <c r="O30" s="5"/>
      <c r="P30" s="5"/>
      <c r="Q30" s="29">
        <f t="shared" si="4"/>
        <v>0</v>
      </c>
      <c r="R30" s="5"/>
      <c r="S30" s="5"/>
      <c r="T30" s="29">
        <f t="shared" si="5"/>
        <v>0</v>
      </c>
      <c r="U30" s="5"/>
      <c r="V30" s="5"/>
      <c r="W30" s="29">
        <f t="shared" si="6"/>
        <v>0</v>
      </c>
      <c r="X30" s="5">
        <f t="shared" si="7"/>
        <v>3</v>
      </c>
      <c r="Y30" s="5">
        <f t="shared" si="8"/>
        <v>0</v>
      </c>
      <c r="Z30" s="29">
        <f t="shared" si="9"/>
        <v>3</v>
      </c>
    </row>
    <row r="31" spans="2:26">
      <c r="B31" s="2" t="s">
        <v>407</v>
      </c>
      <c r="C31" s="5"/>
      <c r="D31" s="5"/>
      <c r="E31" s="29">
        <f t="shared" si="0"/>
        <v>0</v>
      </c>
      <c r="F31" s="5"/>
      <c r="G31" s="5"/>
      <c r="H31" s="29">
        <f t="shared" si="1"/>
        <v>0</v>
      </c>
      <c r="I31" s="5"/>
      <c r="J31" s="5"/>
      <c r="K31" s="29">
        <f t="shared" si="2"/>
        <v>0</v>
      </c>
      <c r="L31" s="5"/>
      <c r="M31" s="5"/>
      <c r="N31" s="29">
        <f t="shared" si="3"/>
        <v>0</v>
      </c>
      <c r="O31" s="5">
        <v>3</v>
      </c>
      <c r="P31" s="5"/>
      <c r="Q31" s="29">
        <f t="shared" si="4"/>
        <v>3</v>
      </c>
      <c r="R31" s="5"/>
      <c r="S31" s="5"/>
      <c r="T31" s="29">
        <f t="shared" si="5"/>
        <v>0</v>
      </c>
      <c r="U31" s="5"/>
      <c r="V31" s="5"/>
      <c r="W31" s="29">
        <f t="shared" si="6"/>
        <v>0</v>
      </c>
      <c r="X31" s="5">
        <f t="shared" si="7"/>
        <v>3</v>
      </c>
      <c r="Y31" s="5">
        <f t="shared" si="8"/>
        <v>0</v>
      </c>
      <c r="Z31" s="29">
        <f t="shared" si="9"/>
        <v>3</v>
      </c>
    </row>
    <row r="32" spans="2:26">
      <c r="B32" s="2" t="s">
        <v>27</v>
      </c>
      <c r="C32" s="5"/>
      <c r="D32" s="5"/>
      <c r="E32" s="29">
        <f t="shared" si="0"/>
        <v>0</v>
      </c>
      <c r="F32" s="5"/>
      <c r="G32" s="5"/>
      <c r="H32" s="29">
        <f t="shared" si="1"/>
        <v>0</v>
      </c>
      <c r="I32" s="5">
        <v>2</v>
      </c>
      <c r="J32" s="5"/>
      <c r="K32" s="29">
        <f t="shared" si="2"/>
        <v>2</v>
      </c>
      <c r="L32" s="5"/>
      <c r="M32" s="5"/>
      <c r="N32" s="29">
        <f t="shared" si="3"/>
        <v>0</v>
      </c>
      <c r="O32" s="5">
        <v>1</v>
      </c>
      <c r="P32" s="5"/>
      <c r="Q32" s="29">
        <f t="shared" si="4"/>
        <v>1</v>
      </c>
      <c r="R32" s="5"/>
      <c r="S32" s="5"/>
      <c r="T32" s="29">
        <f t="shared" si="5"/>
        <v>0</v>
      </c>
      <c r="U32" s="5"/>
      <c r="V32" s="5"/>
      <c r="W32" s="29">
        <f t="shared" si="6"/>
        <v>0</v>
      </c>
      <c r="X32" s="5">
        <f t="shared" si="7"/>
        <v>3</v>
      </c>
      <c r="Y32" s="5">
        <f t="shared" si="8"/>
        <v>0</v>
      </c>
      <c r="Z32" s="29">
        <f t="shared" si="9"/>
        <v>3</v>
      </c>
    </row>
    <row r="33" spans="2:26">
      <c r="B33" s="2" t="s">
        <v>344</v>
      </c>
      <c r="C33" s="5"/>
      <c r="D33" s="5"/>
      <c r="E33" s="29">
        <f t="shared" si="0"/>
        <v>0</v>
      </c>
      <c r="F33" s="5"/>
      <c r="G33" s="5"/>
      <c r="H33" s="29">
        <f t="shared" si="1"/>
        <v>0</v>
      </c>
      <c r="I33" s="5"/>
      <c r="J33" s="5"/>
      <c r="K33" s="29">
        <f t="shared" si="2"/>
        <v>0</v>
      </c>
      <c r="L33" s="5"/>
      <c r="M33" s="5"/>
      <c r="N33" s="29">
        <f t="shared" si="3"/>
        <v>0</v>
      </c>
      <c r="O33" s="5">
        <v>3</v>
      </c>
      <c r="P33" s="5"/>
      <c r="Q33" s="29">
        <f t="shared" si="4"/>
        <v>3</v>
      </c>
      <c r="R33" s="5"/>
      <c r="S33" s="5"/>
      <c r="T33" s="29">
        <f t="shared" si="5"/>
        <v>0</v>
      </c>
      <c r="U33" s="5"/>
      <c r="V33" s="5"/>
      <c r="W33" s="29">
        <f t="shared" si="6"/>
        <v>0</v>
      </c>
      <c r="X33" s="5">
        <f t="shared" si="7"/>
        <v>3</v>
      </c>
      <c r="Y33" s="5">
        <f t="shared" si="8"/>
        <v>0</v>
      </c>
      <c r="Z33" s="29">
        <f t="shared" si="9"/>
        <v>3</v>
      </c>
    </row>
    <row r="34" spans="2:26">
      <c r="B34" s="2" t="s">
        <v>125</v>
      </c>
      <c r="C34" s="5">
        <v>2</v>
      </c>
      <c r="D34" s="5"/>
      <c r="E34" s="29">
        <f t="shared" si="0"/>
        <v>2</v>
      </c>
      <c r="F34" s="5">
        <v>1</v>
      </c>
      <c r="G34" s="5"/>
      <c r="H34" s="29">
        <f t="shared" si="1"/>
        <v>1</v>
      </c>
      <c r="I34" s="5"/>
      <c r="J34" s="5"/>
      <c r="K34" s="29">
        <f t="shared" si="2"/>
        <v>0</v>
      </c>
      <c r="L34" s="5"/>
      <c r="M34" s="5"/>
      <c r="N34" s="29">
        <f t="shared" si="3"/>
        <v>0</v>
      </c>
      <c r="O34" s="5"/>
      <c r="P34" s="5"/>
      <c r="Q34" s="29">
        <f t="shared" si="4"/>
        <v>0</v>
      </c>
      <c r="R34" s="5"/>
      <c r="S34" s="5"/>
      <c r="T34" s="29">
        <f t="shared" si="5"/>
        <v>0</v>
      </c>
      <c r="U34" s="5"/>
      <c r="V34" s="5"/>
      <c r="W34" s="29">
        <f t="shared" si="6"/>
        <v>0</v>
      </c>
      <c r="X34" s="5">
        <f t="shared" si="7"/>
        <v>3</v>
      </c>
      <c r="Y34" s="5">
        <f t="shared" si="8"/>
        <v>0</v>
      </c>
      <c r="Z34" s="29">
        <f t="shared" si="9"/>
        <v>3</v>
      </c>
    </row>
    <row r="35" spans="2:26">
      <c r="B35" s="2" t="s">
        <v>308</v>
      </c>
      <c r="C35" s="5"/>
      <c r="D35" s="5"/>
      <c r="E35" s="29">
        <f t="shared" si="0"/>
        <v>0</v>
      </c>
      <c r="F35" s="5"/>
      <c r="G35" s="5"/>
      <c r="H35" s="29">
        <f t="shared" si="1"/>
        <v>0</v>
      </c>
      <c r="I35" s="5">
        <v>1</v>
      </c>
      <c r="J35" s="5">
        <v>1</v>
      </c>
      <c r="K35" s="29">
        <f t="shared" si="2"/>
        <v>2</v>
      </c>
      <c r="L35" s="5"/>
      <c r="M35" s="5"/>
      <c r="N35" s="29">
        <f t="shared" si="3"/>
        <v>0</v>
      </c>
      <c r="O35" s="5"/>
      <c r="P35" s="5"/>
      <c r="Q35" s="29">
        <f t="shared" si="4"/>
        <v>0</v>
      </c>
      <c r="R35" s="5"/>
      <c r="S35" s="5"/>
      <c r="T35" s="29">
        <f t="shared" si="5"/>
        <v>0</v>
      </c>
      <c r="U35" s="5"/>
      <c r="V35" s="5"/>
      <c r="W35" s="29">
        <f t="shared" si="6"/>
        <v>0</v>
      </c>
      <c r="X35" s="5">
        <f t="shared" si="7"/>
        <v>1</v>
      </c>
      <c r="Y35" s="5">
        <f t="shared" si="8"/>
        <v>1</v>
      </c>
      <c r="Z35" s="29">
        <f t="shared" si="9"/>
        <v>2</v>
      </c>
    </row>
    <row r="36" spans="2:26">
      <c r="B36" s="2" t="s">
        <v>408</v>
      </c>
      <c r="C36" s="5"/>
      <c r="D36" s="5"/>
      <c r="E36" s="29">
        <f t="shared" si="0"/>
        <v>0</v>
      </c>
      <c r="F36" s="5"/>
      <c r="G36" s="5"/>
      <c r="H36" s="29">
        <f t="shared" si="1"/>
        <v>0</v>
      </c>
      <c r="I36" s="5"/>
      <c r="J36" s="5"/>
      <c r="K36" s="29">
        <f t="shared" si="2"/>
        <v>0</v>
      </c>
      <c r="L36" s="5"/>
      <c r="M36" s="5"/>
      <c r="N36" s="29">
        <f t="shared" si="3"/>
        <v>0</v>
      </c>
      <c r="O36" s="5">
        <v>2</v>
      </c>
      <c r="P36" s="5"/>
      <c r="Q36" s="29">
        <f t="shared" si="4"/>
        <v>2</v>
      </c>
      <c r="R36" s="5"/>
      <c r="S36" s="5"/>
      <c r="T36" s="29">
        <f t="shared" si="5"/>
        <v>0</v>
      </c>
      <c r="U36" s="5"/>
      <c r="V36" s="5"/>
      <c r="W36" s="29">
        <f t="shared" si="6"/>
        <v>0</v>
      </c>
      <c r="X36" s="5">
        <f t="shared" si="7"/>
        <v>2</v>
      </c>
      <c r="Y36" s="5">
        <f t="shared" si="8"/>
        <v>0</v>
      </c>
      <c r="Z36" s="29">
        <f t="shared" si="9"/>
        <v>2</v>
      </c>
    </row>
    <row r="37" spans="2:26">
      <c r="B37" s="2" t="s">
        <v>28</v>
      </c>
      <c r="C37" s="5"/>
      <c r="D37" s="5"/>
      <c r="E37" s="29">
        <f t="shared" si="0"/>
        <v>0</v>
      </c>
      <c r="F37" s="5"/>
      <c r="G37" s="5"/>
      <c r="H37" s="29">
        <f t="shared" si="1"/>
        <v>0</v>
      </c>
      <c r="I37" s="5"/>
      <c r="J37" s="5"/>
      <c r="K37" s="29">
        <f t="shared" si="2"/>
        <v>0</v>
      </c>
      <c r="L37" s="5"/>
      <c r="M37" s="5"/>
      <c r="N37" s="29">
        <f t="shared" si="3"/>
        <v>0</v>
      </c>
      <c r="O37" s="5">
        <v>2</v>
      </c>
      <c r="P37" s="5"/>
      <c r="Q37" s="29">
        <f t="shared" si="4"/>
        <v>2</v>
      </c>
      <c r="R37" s="5"/>
      <c r="S37" s="5"/>
      <c r="T37" s="29">
        <f t="shared" si="5"/>
        <v>0</v>
      </c>
      <c r="U37" s="5"/>
      <c r="V37" s="5"/>
      <c r="W37" s="29">
        <f t="shared" si="6"/>
        <v>0</v>
      </c>
      <c r="X37" s="5">
        <f t="shared" si="7"/>
        <v>2</v>
      </c>
      <c r="Y37" s="5">
        <f t="shared" si="8"/>
        <v>0</v>
      </c>
      <c r="Z37" s="29">
        <f t="shared" si="9"/>
        <v>2</v>
      </c>
    </row>
    <row r="38" spans="2:26">
      <c r="B38" s="2" t="s">
        <v>54</v>
      </c>
      <c r="C38" s="5">
        <v>1</v>
      </c>
      <c r="D38" s="5"/>
      <c r="E38" s="29">
        <f t="shared" si="0"/>
        <v>1</v>
      </c>
      <c r="F38" s="5">
        <v>1</v>
      </c>
      <c r="G38" s="5"/>
      <c r="H38" s="29">
        <f t="shared" si="1"/>
        <v>1</v>
      </c>
      <c r="I38" s="5"/>
      <c r="J38" s="5"/>
      <c r="K38" s="29">
        <f t="shared" si="2"/>
        <v>0</v>
      </c>
      <c r="L38" s="5"/>
      <c r="M38" s="5"/>
      <c r="N38" s="29">
        <f t="shared" si="3"/>
        <v>0</v>
      </c>
      <c r="O38" s="5"/>
      <c r="P38" s="5"/>
      <c r="Q38" s="29">
        <f t="shared" si="4"/>
        <v>0</v>
      </c>
      <c r="R38" s="5"/>
      <c r="S38" s="5"/>
      <c r="T38" s="29">
        <f t="shared" si="5"/>
        <v>0</v>
      </c>
      <c r="U38" s="5"/>
      <c r="V38" s="5"/>
      <c r="W38" s="29">
        <f t="shared" si="6"/>
        <v>0</v>
      </c>
      <c r="X38" s="5">
        <f t="shared" si="7"/>
        <v>2</v>
      </c>
      <c r="Y38" s="5">
        <f t="shared" si="8"/>
        <v>0</v>
      </c>
      <c r="Z38" s="29">
        <f t="shared" si="9"/>
        <v>2</v>
      </c>
    </row>
    <row r="39" spans="2:26">
      <c r="B39" s="2" t="s">
        <v>182</v>
      </c>
      <c r="C39" s="5"/>
      <c r="D39" s="5"/>
      <c r="E39" s="29">
        <f t="shared" si="0"/>
        <v>0</v>
      </c>
      <c r="F39" s="5"/>
      <c r="G39" s="5"/>
      <c r="H39" s="29">
        <f t="shared" si="1"/>
        <v>0</v>
      </c>
      <c r="I39" s="5"/>
      <c r="J39" s="5"/>
      <c r="K39" s="29">
        <f t="shared" si="2"/>
        <v>0</v>
      </c>
      <c r="L39" s="5"/>
      <c r="M39" s="5"/>
      <c r="N39" s="29">
        <f t="shared" si="3"/>
        <v>0</v>
      </c>
      <c r="O39" s="5">
        <v>2</v>
      </c>
      <c r="P39" s="5"/>
      <c r="Q39" s="29">
        <f t="shared" si="4"/>
        <v>2</v>
      </c>
      <c r="R39" s="5"/>
      <c r="S39" s="5"/>
      <c r="T39" s="29">
        <f t="shared" si="5"/>
        <v>0</v>
      </c>
      <c r="U39" s="5"/>
      <c r="V39" s="5"/>
      <c r="W39" s="29">
        <f t="shared" si="6"/>
        <v>0</v>
      </c>
      <c r="X39" s="5">
        <f t="shared" si="7"/>
        <v>2</v>
      </c>
      <c r="Y39" s="5">
        <f t="shared" si="8"/>
        <v>0</v>
      </c>
      <c r="Z39" s="29">
        <f t="shared" si="9"/>
        <v>2</v>
      </c>
    </row>
    <row r="40" spans="2:26">
      <c r="B40" s="2" t="s">
        <v>309</v>
      </c>
      <c r="C40" s="5"/>
      <c r="D40" s="5"/>
      <c r="E40" s="29">
        <f t="shared" si="0"/>
        <v>0</v>
      </c>
      <c r="F40" s="5"/>
      <c r="G40" s="5"/>
      <c r="H40" s="29">
        <f t="shared" si="1"/>
        <v>0</v>
      </c>
      <c r="I40" s="5">
        <v>2</v>
      </c>
      <c r="J40" s="5"/>
      <c r="K40" s="29">
        <f t="shared" si="2"/>
        <v>2</v>
      </c>
      <c r="L40" s="5"/>
      <c r="M40" s="5"/>
      <c r="N40" s="29">
        <f t="shared" si="3"/>
        <v>0</v>
      </c>
      <c r="O40" s="5"/>
      <c r="P40" s="5"/>
      <c r="Q40" s="29">
        <f t="shared" si="4"/>
        <v>0</v>
      </c>
      <c r="R40" s="5"/>
      <c r="S40" s="5"/>
      <c r="T40" s="29">
        <f t="shared" si="5"/>
        <v>0</v>
      </c>
      <c r="U40" s="5"/>
      <c r="V40" s="5"/>
      <c r="W40" s="29">
        <f t="shared" si="6"/>
        <v>0</v>
      </c>
      <c r="X40" s="5">
        <f t="shared" si="7"/>
        <v>2</v>
      </c>
      <c r="Y40" s="5">
        <f t="shared" si="8"/>
        <v>0</v>
      </c>
      <c r="Z40" s="29">
        <f t="shared" si="9"/>
        <v>2</v>
      </c>
    </row>
    <row r="41" spans="2:26">
      <c r="B41" s="2" t="s">
        <v>219</v>
      </c>
      <c r="C41" s="5"/>
      <c r="D41" s="5"/>
      <c r="E41" s="29">
        <f t="shared" ref="E41:E66" si="10">C41+D41</f>
        <v>0</v>
      </c>
      <c r="F41" s="5"/>
      <c r="G41" s="5"/>
      <c r="H41" s="29">
        <f t="shared" ref="H41:H66" si="11">F41+G41</f>
        <v>0</v>
      </c>
      <c r="I41" s="5"/>
      <c r="J41" s="5"/>
      <c r="K41" s="29">
        <f t="shared" ref="K41:K66" si="12">I41+J41</f>
        <v>0</v>
      </c>
      <c r="L41" s="5"/>
      <c r="M41" s="5"/>
      <c r="N41" s="29">
        <f t="shared" ref="N41:N66" si="13">L41+M41</f>
        <v>0</v>
      </c>
      <c r="O41" s="5">
        <v>2</v>
      </c>
      <c r="P41" s="5"/>
      <c r="Q41" s="29">
        <f t="shared" ref="Q41:Q66" si="14">O41+P41</f>
        <v>2</v>
      </c>
      <c r="R41" s="5"/>
      <c r="S41" s="5"/>
      <c r="T41" s="29">
        <f t="shared" ref="T41:T66" si="15">R41+S41</f>
        <v>0</v>
      </c>
      <c r="U41" s="5"/>
      <c r="V41" s="5"/>
      <c r="W41" s="29">
        <f t="shared" ref="W41:W66" si="16">U41+V41</f>
        <v>0</v>
      </c>
      <c r="X41" s="5">
        <f t="shared" ref="X41:X66" si="17">C41+F41+I41+L41+O41+R41+U41</f>
        <v>2</v>
      </c>
      <c r="Y41" s="5">
        <f t="shared" ref="Y41:Y66" si="18">D41+G41+J41+M41+P41+S41+V41</f>
        <v>0</v>
      </c>
      <c r="Z41" s="29">
        <f t="shared" ref="Z41:Z66" si="19">X41+Y41</f>
        <v>2</v>
      </c>
    </row>
    <row r="42" spans="2:26">
      <c r="B42" s="2" t="s">
        <v>92</v>
      </c>
      <c r="C42" s="5"/>
      <c r="D42" s="5"/>
      <c r="E42" s="29">
        <f t="shared" si="10"/>
        <v>0</v>
      </c>
      <c r="F42" s="5"/>
      <c r="G42" s="5"/>
      <c r="H42" s="29">
        <f t="shared" si="11"/>
        <v>0</v>
      </c>
      <c r="I42" s="5"/>
      <c r="J42" s="5"/>
      <c r="K42" s="29">
        <f t="shared" si="12"/>
        <v>0</v>
      </c>
      <c r="L42" s="5">
        <v>2</v>
      </c>
      <c r="M42" s="5"/>
      <c r="N42" s="29">
        <f t="shared" si="13"/>
        <v>2</v>
      </c>
      <c r="O42" s="5"/>
      <c r="P42" s="5"/>
      <c r="Q42" s="29">
        <f t="shared" si="14"/>
        <v>0</v>
      </c>
      <c r="R42" s="5"/>
      <c r="S42" s="5"/>
      <c r="T42" s="29">
        <f t="shared" si="15"/>
        <v>0</v>
      </c>
      <c r="U42" s="5"/>
      <c r="V42" s="5"/>
      <c r="W42" s="29">
        <f t="shared" si="16"/>
        <v>0</v>
      </c>
      <c r="X42" s="5">
        <f t="shared" si="17"/>
        <v>2</v>
      </c>
      <c r="Y42" s="5">
        <f t="shared" si="18"/>
        <v>0</v>
      </c>
      <c r="Z42" s="29">
        <f t="shared" si="19"/>
        <v>2</v>
      </c>
    </row>
    <row r="43" spans="2:26">
      <c r="B43" s="2" t="s">
        <v>87</v>
      </c>
      <c r="C43" s="5"/>
      <c r="D43" s="5"/>
      <c r="E43" s="29">
        <f t="shared" si="10"/>
        <v>0</v>
      </c>
      <c r="F43" s="5"/>
      <c r="G43" s="5"/>
      <c r="H43" s="29">
        <f t="shared" si="11"/>
        <v>0</v>
      </c>
      <c r="I43" s="5"/>
      <c r="J43" s="5"/>
      <c r="K43" s="29">
        <f t="shared" si="12"/>
        <v>0</v>
      </c>
      <c r="L43" s="5">
        <v>1</v>
      </c>
      <c r="M43" s="5"/>
      <c r="N43" s="29">
        <f t="shared" si="13"/>
        <v>1</v>
      </c>
      <c r="O43" s="5"/>
      <c r="P43" s="5"/>
      <c r="Q43" s="29">
        <f t="shared" si="14"/>
        <v>0</v>
      </c>
      <c r="R43" s="5"/>
      <c r="S43" s="5"/>
      <c r="T43" s="29">
        <f t="shared" si="15"/>
        <v>0</v>
      </c>
      <c r="U43" s="5"/>
      <c r="V43" s="5">
        <v>1</v>
      </c>
      <c r="W43" s="29">
        <f t="shared" si="16"/>
        <v>1</v>
      </c>
      <c r="X43" s="5">
        <f t="shared" si="17"/>
        <v>1</v>
      </c>
      <c r="Y43" s="5">
        <f t="shared" si="18"/>
        <v>1</v>
      </c>
      <c r="Z43" s="29">
        <f t="shared" si="19"/>
        <v>2</v>
      </c>
    </row>
    <row r="44" spans="2:26">
      <c r="B44" s="2" t="s">
        <v>133</v>
      </c>
      <c r="C44" s="5"/>
      <c r="D44" s="5"/>
      <c r="E44" s="29">
        <f t="shared" si="10"/>
        <v>0</v>
      </c>
      <c r="F44" s="5"/>
      <c r="G44" s="5"/>
      <c r="H44" s="29">
        <f t="shared" si="11"/>
        <v>0</v>
      </c>
      <c r="I44" s="5"/>
      <c r="J44" s="5"/>
      <c r="K44" s="29">
        <f t="shared" si="12"/>
        <v>0</v>
      </c>
      <c r="L44" s="5">
        <v>2</v>
      </c>
      <c r="M44" s="5"/>
      <c r="N44" s="29">
        <f t="shared" si="13"/>
        <v>2</v>
      </c>
      <c r="O44" s="5"/>
      <c r="P44" s="5"/>
      <c r="Q44" s="29">
        <f t="shared" si="14"/>
        <v>0</v>
      </c>
      <c r="R44" s="5"/>
      <c r="S44" s="5"/>
      <c r="T44" s="29">
        <f t="shared" si="15"/>
        <v>0</v>
      </c>
      <c r="U44" s="5"/>
      <c r="V44" s="5"/>
      <c r="W44" s="29">
        <f t="shared" si="16"/>
        <v>0</v>
      </c>
      <c r="X44" s="5">
        <f t="shared" si="17"/>
        <v>2</v>
      </c>
      <c r="Y44" s="5">
        <f t="shared" si="18"/>
        <v>0</v>
      </c>
      <c r="Z44" s="29">
        <f t="shared" si="19"/>
        <v>2</v>
      </c>
    </row>
    <row r="45" spans="2:26">
      <c r="B45" s="2" t="s">
        <v>134</v>
      </c>
      <c r="C45" s="5"/>
      <c r="D45" s="5"/>
      <c r="E45" s="29">
        <f t="shared" si="10"/>
        <v>0</v>
      </c>
      <c r="F45" s="5"/>
      <c r="G45" s="5"/>
      <c r="H45" s="29">
        <f t="shared" si="11"/>
        <v>0</v>
      </c>
      <c r="I45" s="5">
        <v>2</v>
      </c>
      <c r="J45" s="5"/>
      <c r="K45" s="29">
        <f t="shared" si="12"/>
        <v>2</v>
      </c>
      <c r="L45" s="5"/>
      <c r="M45" s="5"/>
      <c r="N45" s="29">
        <f t="shared" si="13"/>
        <v>0</v>
      </c>
      <c r="O45" s="5"/>
      <c r="P45" s="5"/>
      <c r="Q45" s="29">
        <f t="shared" si="14"/>
        <v>0</v>
      </c>
      <c r="R45" s="5"/>
      <c r="S45" s="5"/>
      <c r="T45" s="29">
        <f t="shared" si="15"/>
        <v>0</v>
      </c>
      <c r="U45" s="5"/>
      <c r="V45" s="5"/>
      <c r="W45" s="29">
        <f t="shared" si="16"/>
        <v>0</v>
      </c>
      <c r="X45" s="5">
        <f t="shared" si="17"/>
        <v>2</v>
      </c>
      <c r="Y45" s="5">
        <f t="shared" si="18"/>
        <v>0</v>
      </c>
      <c r="Z45" s="29">
        <f t="shared" si="19"/>
        <v>2</v>
      </c>
    </row>
    <row r="46" spans="2:26">
      <c r="B46" s="2" t="s">
        <v>111</v>
      </c>
      <c r="C46" s="5"/>
      <c r="D46" s="5"/>
      <c r="E46" s="29">
        <f t="shared" si="10"/>
        <v>0</v>
      </c>
      <c r="F46" s="5"/>
      <c r="G46" s="5"/>
      <c r="H46" s="29">
        <f t="shared" si="11"/>
        <v>0</v>
      </c>
      <c r="I46" s="5"/>
      <c r="J46" s="5"/>
      <c r="K46" s="29">
        <f t="shared" si="12"/>
        <v>0</v>
      </c>
      <c r="L46" s="5">
        <v>1</v>
      </c>
      <c r="M46" s="5"/>
      <c r="N46" s="29">
        <f t="shared" si="13"/>
        <v>1</v>
      </c>
      <c r="O46" s="5"/>
      <c r="P46" s="5"/>
      <c r="Q46" s="29">
        <f t="shared" si="14"/>
        <v>0</v>
      </c>
      <c r="R46" s="5"/>
      <c r="S46" s="5"/>
      <c r="T46" s="29">
        <f t="shared" si="15"/>
        <v>0</v>
      </c>
      <c r="U46" s="5"/>
      <c r="V46" s="5"/>
      <c r="W46" s="29">
        <f t="shared" si="16"/>
        <v>0</v>
      </c>
      <c r="X46" s="5">
        <f t="shared" si="17"/>
        <v>1</v>
      </c>
      <c r="Y46" s="5">
        <f t="shared" si="18"/>
        <v>0</v>
      </c>
      <c r="Z46" s="29">
        <f t="shared" si="19"/>
        <v>1</v>
      </c>
    </row>
    <row r="47" spans="2:26">
      <c r="B47" s="2" t="s">
        <v>400</v>
      </c>
      <c r="C47" s="5"/>
      <c r="D47" s="5"/>
      <c r="E47" s="29">
        <f t="shared" si="10"/>
        <v>0</v>
      </c>
      <c r="F47" s="5">
        <v>1</v>
      </c>
      <c r="G47" s="5"/>
      <c r="H47" s="29">
        <f t="shared" si="11"/>
        <v>1</v>
      </c>
      <c r="I47" s="5"/>
      <c r="J47" s="5"/>
      <c r="K47" s="29">
        <f t="shared" si="12"/>
        <v>0</v>
      </c>
      <c r="L47" s="5"/>
      <c r="M47" s="5"/>
      <c r="N47" s="29">
        <f t="shared" si="13"/>
        <v>0</v>
      </c>
      <c r="O47" s="5"/>
      <c r="P47" s="5"/>
      <c r="Q47" s="29">
        <f t="shared" si="14"/>
        <v>0</v>
      </c>
      <c r="R47" s="5"/>
      <c r="S47" s="5"/>
      <c r="T47" s="29">
        <f t="shared" si="15"/>
        <v>0</v>
      </c>
      <c r="U47" s="5"/>
      <c r="V47" s="5"/>
      <c r="W47" s="29">
        <f t="shared" si="16"/>
        <v>0</v>
      </c>
      <c r="X47" s="5">
        <f t="shared" si="17"/>
        <v>1</v>
      </c>
      <c r="Y47" s="5">
        <f t="shared" si="18"/>
        <v>0</v>
      </c>
      <c r="Z47" s="29">
        <f t="shared" si="19"/>
        <v>1</v>
      </c>
    </row>
    <row r="48" spans="2:26">
      <c r="B48" s="2" t="s">
        <v>427</v>
      </c>
      <c r="C48" s="5"/>
      <c r="D48" s="5"/>
      <c r="E48" s="29">
        <f t="shared" si="10"/>
        <v>0</v>
      </c>
      <c r="F48" s="5"/>
      <c r="G48" s="5"/>
      <c r="H48" s="29">
        <f t="shared" si="11"/>
        <v>0</v>
      </c>
      <c r="I48" s="5"/>
      <c r="J48" s="5"/>
      <c r="K48" s="29">
        <f t="shared" si="12"/>
        <v>0</v>
      </c>
      <c r="L48" s="5"/>
      <c r="M48" s="5"/>
      <c r="N48" s="29">
        <f t="shared" si="13"/>
        <v>0</v>
      </c>
      <c r="O48" s="5">
        <v>1</v>
      </c>
      <c r="P48" s="5"/>
      <c r="Q48" s="29">
        <f t="shared" si="14"/>
        <v>1</v>
      </c>
      <c r="R48" s="5"/>
      <c r="S48" s="5"/>
      <c r="T48" s="29">
        <f t="shared" si="15"/>
        <v>0</v>
      </c>
      <c r="U48" s="5"/>
      <c r="V48" s="5"/>
      <c r="W48" s="29">
        <f t="shared" si="16"/>
        <v>0</v>
      </c>
      <c r="X48" s="5">
        <f t="shared" si="17"/>
        <v>1</v>
      </c>
      <c r="Y48" s="5">
        <f t="shared" si="18"/>
        <v>0</v>
      </c>
      <c r="Z48" s="29">
        <f t="shared" si="19"/>
        <v>1</v>
      </c>
    </row>
    <row r="49" spans="2:26">
      <c r="B49" s="2" t="s">
        <v>32</v>
      </c>
      <c r="C49" s="5"/>
      <c r="D49" s="5"/>
      <c r="E49" s="29">
        <f t="shared" si="10"/>
        <v>0</v>
      </c>
      <c r="F49" s="5"/>
      <c r="G49" s="5"/>
      <c r="H49" s="29">
        <f t="shared" si="11"/>
        <v>0</v>
      </c>
      <c r="I49" s="5"/>
      <c r="J49" s="5"/>
      <c r="K49" s="29">
        <f t="shared" si="12"/>
        <v>0</v>
      </c>
      <c r="L49" s="5">
        <v>1</v>
      </c>
      <c r="M49" s="5"/>
      <c r="N49" s="29">
        <f t="shared" si="13"/>
        <v>1</v>
      </c>
      <c r="O49" s="5"/>
      <c r="P49" s="5"/>
      <c r="Q49" s="29">
        <f t="shared" si="14"/>
        <v>0</v>
      </c>
      <c r="R49" s="5"/>
      <c r="S49" s="5"/>
      <c r="T49" s="29">
        <f t="shared" si="15"/>
        <v>0</v>
      </c>
      <c r="U49" s="5"/>
      <c r="V49" s="5"/>
      <c r="W49" s="29">
        <f t="shared" si="16"/>
        <v>0</v>
      </c>
      <c r="X49" s="5">
        <f t="shared" si="17"/>
        <v>1</v>
      </c>
      <c r="Y49" s="5">
        <f t="shared" si="18"/>
        <v>0</v>
      </c>
      <c r="Z49" s="29">
        <f t="shared" si="19"/>
        <v>1</v>
      </c>
    </row>
    <row r="50" spans="2:26">
      <c r="B50" s="2" t="s">
        <v>103</v>
      </c>
      <c r="C50" s="5"/>
      <c r="D50" s="5"/>
      <c r="E50" s="29">
        <f t="shared" si="10"/>
        <v>0</v>
      </c>
      <c r="F50" s="5"/>
      <c r="G50" s="5"/>
      <c r="H50" s="29">
        <f t="shared" si="11"/>
        <v>0</v>
      </c>
      <c r="I50" s="5"/>
      <c r="J50" s="5"/>
      <c r="K50" s="29">
        <f t="shared" si="12"/>
        <v>0</v>
      </c>
      <c r="L50" s="5"/>
      <c r="M50" s="5"/>
      <c r="N50" s="29">
        <f t="shared" si="13"/>
        <v>0</v>
      </c>
      <c r="O50" s="5">
        <v>1</v>
      </c>
      <c r="P50" s="5"/>
      <c r="Q50" s="29">
        <f t="shared" si="14"/>
        <v>1</v>
      </c>
      <c r="R50" s="5"/>
      <c r="S50" s="5"/>
      <c r="T50" s="29">
        <f t="shared" si="15"/>
        <v>0</v>
      </c>
      <c r="U50" s="5"/>
      <c r="V50" s="5"/>
      <c r="W50" s="29">
        <f t="shared" si="16"/>
        <v>0</v>
      </c>
      <c r="X50" s="5">
        <f t="shared" si="17"/>
        <v>1</v>
      </c>
      <c r="Y50" s="5">
        <f t="shared" si="18"/>
        <v>0</v>
      </c>
      <c r="Z50" s="29">
        <f t="shared" si="19"/>
        <v>1</v>
      </c>
    </row>
    <row r="51" spans="2:26">
      <c r="B51" s="2" t="s">
        <v>31</v>
      </c>
      <c r="C51" s="5"/>
      <c r="D51" s="5"/>
      <c r="E51" s="29">
        <f t="shared" si="10"/>
        <v>0</v>
      </c>
      <c r="F51" s="5">
        <v>1</v>
      </c>
      <c r="G51" s="5"/>
      <c r="H51" s="29">
        <f t="shared" si="11"/>
        <v>1</v>
      </c>
      <c r="I51" s="5"/>
      <c r="J51" s="5"/>
      <c r="K51" s="29">
        <f t="shared" si="12"/>
        <v>0</v>
      </c>
      <c r="L51" s="5"/>
      <c r="M51" s="5"/>
      <c r="N51" s="29">
        <f t="shared" si="13"/>
        <v>0</v>
      </c>
      <c r="O51" s="5"/>
      <c r="P51" s="5"/>
      <c r="Q51" s="29">
        <f t="shared" si="14"/>
        <v>0</v>
      </c>
      <c r="R51" s="5"/>
      <c r="S51" s="5"/>
      <c r="T51" s="29">
        <f t="shared" si="15"/>
        <v>0</v>
      </c>
      <c r="U51" s="5"/>
      <c r="V51" s="5"/>
      <c r="W51" s="29">
        <f t="shared" si="16"/>
        <v>0</v>
      </c>
      <c r="X51" s="5">
        <f t="shared" si="17"/>
        <v>1</v>
      </c>
      <c r="Y51" s="5">
        <f t="shared" si="18"/>
        <v>0</v>
      </c>
      <c r="Z51" s="29">
        <f t="shared" si="19"/>
        <v>1</v>
      </c>
    </row>
    <row r="52" spans="2:26">
      <c r="B52" s="2" t="s">
        <v>50</v>
      </c>
      <c r="C52" s="5"/>
      <c r="D52" s="5"/>
      <c r="E52" s="29">
        <f t="shared" si="10"/>
        <v>0</v>
      </c>
      <c r="F52" s="5"/>
      <c r="G52" s="5"/>
      <c r="H52" s="29">
        <f t="shared" si="11"/>
        <v>0</v>
      </c>
      <c r="I52" s="5"/>
      <c r="J52" s="5"/>
      <c r="K52" s="29">
        <f t="shared" si="12"/>
        <v>0</v>
      </c>
      <c r="L52" s="5">
        <v>1</v>
      </c>
      <c r="M52" s="5"/>
      <c r="N52" s="29">
        <f t="shared" si="13"/>
        <v>1</v>
      </c>
      <c r="O52" s="5"/>
      <c r="P52" s="5"/>
      <c r="Q52" s="29">
        <f t="shared" si="14"/>
        <v>0</v>
      </c>
      <c r="R52" s="5"/>
      <c r="S52" s="5"/>
      <c r="T52" s="29">
        <f t="shared" si="15"/>
        <v>0</v>
      </c>
      <c r="U52" s="5"/>
      <c r="V52" s="5"/>
      <c r="W52" s="29">
        <f t="shared" si="16"/>
        <v>0</v>
      </c>
      <c r="X52" s="5">
        <f t="shared" si="17"/>
        <v>1</v>
      </c>
      <c r="Y52" s="5">
        <f t="shared" si="18"/>
        <v>0</v>
      </c>
      <c r="Z52" s="29">
        <f t="shared" si="19"/>
        <v>1</v>
      </c>
    </row>
    <row r="53" spans="2:26">
      <c r="B53" s="2" t="s">
        <v>223</v>
      </c>
      <c r="C53" s="5"/>
      <c r="D53" s="5"/>
      <c r="E53" s="29">
        <f t="shared" si="10"/>
        <v>0</v>
      </c>
      <c r="F53" s="5"/>
      <c r="G53" s="5"/>
      <c r="H53" s="29">
        <f t="shared" si="11"/>
        <v>0</v>
      </c>
      <c r="I53" s="5"/>
      <c r="J53" s="5"/>
      <c r="K53" s="29">
        <f t="shared" si="12"/>
        <v>0</v>
      </c>
      <c r="L53" s="5">
        <v>1</v>
      </c>
      <c r="M53" s="5"/>
      <c r="N53" s="29">
        <f t="shared" si="13"/>
        <v>1</v>
      </c>
      <c r="O53" s="5"/>
      <c r="P53" s="5"/>
      <c r="Q53" s="29">
        <f t="shared" si="14"/>
        <v>0</v>
      </c>
      <c r="R53" s="5"/>
      <c r="S53" s="5"/>
      <c r="T53" s="29">
        <f t="shared" si="15"/>
        <v>0</v>
      </c>
      <c r="U53" s="5"/>
      <c r="V53" s="5"/>
      <c r="W53" s="29">
        <f t="shared" si="16"/>
        <v>0</v>
      </c>
      <c r="X53" s="5">
        <f t="shared" si="17"/>
        <v>1</v>
      </c>
      <c r="Y53" s="5">
        <f t="shared" si="18"/>
        <v>0</v>
      </c>
      <c r="Z53" s="29">
        <f t="shared" si="19"/>
        <v>1</v>
      </c>
    </row>
    <row r="54" spans="2:26">
      <c r="B54" s="2" t="s">
        <v>56</v>
      </c>
      <c r="C54" s="5"/>
      <c r="D54" s="5"/>
      <c r="E54" s="29">
        <f t="shared" si="10"/>
        <v>0</v>
      </c>
      <c r="F54" s="5"/>
      <c r="G54" s="5"/>
      <c r="H54" s="29">
        <f t="shared" si="11"/>
        <v>0</v>
      </c>
      <c r="I54" s="5"/>
      <c r="J54" s="5"/>
      <c r="K54" s="29">
        <f t="shared" si="12"/>
        <v>0</v>
      </c>
      <c r="L54" s="5"/>
      <c r="M54" s="5"/>
      <c r="N54" s="29">
        <f t="shared" si="13"/>
        <v>0</v>
      </c>
      <c r="O54" s="5"/>
      <c r="P54" s="5"/>
      <c r="Q54" s="29">
        <f t="shared" si="14"/>
        <v>0</v>
      </c>
      <c r="R54" s="5"/>
      <c r="S54" s="5"/>
      <c r="T54" s="29">
        <f t="shared" si="15"/>
        <v>0</v>
      </c>
      <c r="U54" s="5"/>
      <c r="V54" s="5">
        <v>1</v>
      </c>
      <c r="W54" s="29">
        <f t="shared" si="16"/>
        <v>1</v>
      </c>
      <c r="X54" s="5">
        <f t="shared" si="17"/>
        <v>0</v>
      </c>
      <c r="Y54" s="5">
        <f t="shared" si="18"/>
        <v>1</v>
      </c>
      <c r="Z54" s="29">
        <f t="shared" si="19"/>
        <v>1</v>
      </c>
    </row>
    <row r="55" spans="2:26">
      <c r="B55" s="2" t="s">
        <v>371</v>
      </c>
      <c r="C55" s="5"/>
      <c r="D55" s="5"/>
      <c r="E55" s="29">
        <f t="shared" si="10"/>
        <v>0</v>
      </c>
      <c r="F55" s="5"/>
      <c r="G55" s="5"/>
      <c r="H55" s="29">
        <f t="shared" si="11"/>
        <v>0</v>
      </c>
      <c r="I55" s="5"/>
      <c r="J55" s="5"/>
      <c r="K55" s="29">
        <f t="shared" si="12"/>
        <v>0</v>
      </c>
      <c r="L55" s="5">
        <v>1</v>
      </c>
      <c r="M55" s="5"/>
      <c r="N55" s="29">
        <f t="shared" si="13"/>
        <v>1</v>
      </c>
      <c r="O55" s="5"/>
      <c r="P55" s="5"/>
      <c r="Q55" s="29">
        <f t="shared" si="14"/>
        <v>0</v>
      </c>
      <c r="R55" s="5"/>
      <c r="S55" s="5"/>
      <c r="T55" s="29">
        <f t="shared" si="15"/>
        <v>0</v>
      </c>
      <c r="U55" s="5"/>
      <c r="V55" s="5"/>
      <c r="W55" s="29">
        <f t="shared" si="16"/>
        <v>0</v>
      </c>
      <c r="X55" s="5">
        <f t="shared" si="17"/>
        <v>1</v>
      </c>
      <c r="Y55" s="5">
        <f t="shared" si="18"/>
        <v>0</v>
      </c>
      <c r="Z55" s="29">
        <f t="shared" si="19"/>
        <v>1</v>
      </c>
    </row>
    <row r="56" spans="2:26">
      <c r="B56" s="2" t="s">
        <v>25</v>
      </c>
      <c r="C56" s="5"/>
      <c r="D56" s="5"/>
      <c r="E56" s="29">
        <f t="shared" si="10"/>
        <v>0</v>
      </c>
      <c r="F56" s="5"/>
      <c r="G56" s="5"/>
      <c r="H56" s="29">
        <f t="shared" si="11"/>
        <v>0</v>
      </c>
      <c r="I56" s="5">
        <v>1</v>
      </c>
      <c r="J56" s="5"/>
      <c r="K56" s="29">
        <f t="shared" si="12"/>
        <v>1</v>
      </c>
      <c r="L56" s="5"/>
      <c r="M56" s="5"/>
      <c r="N56" s="29">
        <f t="shared" si="13"/>
        <v>0</v>
      </c>
      <c r="O56" s="5"/>
      <c r="P56" s="5"/>
      <c r="Q56" s="29">
        <f t="shared" si="14"/>
        <v>0</v>
      </c>
      <c r="R56" s="5"/>
      <c r="S56" s="5"/>
      <c r="T56" s="29">
        <f t="shared" si="15"/>
        <v>0</v>
      </c>
      <c r="U56" s="5"/>
      <c r="V56" s="5"/>
      <c r="W56" s="29">
        <f t="shared" si="16"/>
        <v>0</v>
      </c>
      <c r="X56" s="5">
        <f t="shared" si="17"/>
        <v>1</v>
      </c>
      <c r="Y56" s="5">
        <f t="shared" si="18"/>
        <v>0</v>
      </c>
      <c r="Z56" s="29">
        <f t="shared" si="19"/>
        <v>1</v>
      </c>
    </row>
    <row r="57" spans="2:26">
      <c r="B57" s="2" t="s">
        <v>404</v>
      </c>
      <c r="C57" s="5"/>
      <c r="D57" s="5"/>
      <c r="E57" s="29">
        <f t="shared" si="10"/>
        <v>0</v>
      </c>
      <c r="F57" s="5"/>
      <c r="G57" s="5"/>
      <c r="H57" s="29">
        <f t="shared" si="11"/>
        <v>0</v>
      </c>
      <c r="I57" s="5"/>
      <c r="J57" s="5"/>
      <c r="K57" s="29">
        <f t="shared" si="12"/>
        <v>0</v>
      </c>
      <c r="L57" s="5"/>
      <c r="M57" s="5"/>
      <c r="N57" s="29">
        <f t="shared" si="13"/>
        <v>0</v>
      </c>
      <c r="O57" s="5">
        <v>1</v>
      </c>
      <c r="P57" s="5"/>
      <c r="Q57" s="29">
        <f t="shared" si="14"/>
        <v>1</v>
      </c>
      <c r="R57" s="5"/>
      <c r="S57" s="5"/>
      <c r="T57" s="29">
        <f t="shared" si="15"/>
        <v>0</v>
      </c>
      <c r="U57" s="5"/>
      <c r="V57" s="5"/>
      <c r="W57" s="29">
        <f t="shared" si="16"/>
        <v>0</v>
      </c>
      <c r="X57" s="5">
        <f t="shared" si="17"/>
        <v>1</v>
      </c>
      <c r="Y57" s="5">
        <f t="shared" si="18"/>
        <v>0</v>
      </c>
      <c r="Z57" s="29">
        <f t="shared" si="19"/>
        <v>1</v>
      </c>
    </row>
    <row r="58" spans="2:26">
      <c r="B58" s="2" t="s">
        <v>73</v>
      </c>
      <c r="C58" s="5"/>
      <c r="D58" s="5"/>
      <c r="E58" s="29">
        <f t="shared" si="10"/>
        <v>0</v>
      </c>
      <c r="F58" s="5"/>
      <c r="G58" s="5"/>
      <c r="H58" s="29">
        <f t="shared" si="11"/>
        <v>0</v>
      </c>
      <c r="I58" s="5"/>
      <c r="J58" s="5"/>
      <c r="K58" s="29">
        <f t="shared" si="12"/>
        <v>0</v>
      </c>
      <c r="L58" s="5"/>
      <c r="M58" s="5"/>
      <c r="N58" s="29">
        <f t="shared" si="13"/>
        <v>0</v>
      </c>
      <c r="O58" s="5">
        <v>1</v>
      </c>
      <c r="P58" s="5"/>
      <c r="Q58" s="29">
        <f t="shared" si="14"/>
        <v>1</v>
      </c>
      <c r="R58" s="5"/>
      <c r="S58" s="5"/>
      <c r="T58" s="29">
        <f t="shared" si="15"/>
        <v>0</v>
      </c>
      <c r="U58" s="5"/>
      <c r="V58" s="5"/>
      <c r="W58" s="29">
        <f t="shared" si="16"/>
        <v>0</v>
      </c>
      <c r="X58" s="5">
        <f t="shared" si="17"/>
        <v>1</v>
      </c>
      <c r="Y58" s="5">
        <f t="shared" si="18"/>
        <v>0</v>
      </c>
      <c r="Z58" s="29">
        <f t="shared" si="19"/>
        <v>1</v>
      </c>
    </row>
    <row r="59" spans="2:26">
      <c r="B59" s="2" t="s">
        <v>84</v>
      </c>
      <c r="C59" s="5">
        <v>1</v>
      </c>
      <c r="D59" s="5"/>
      <c r="E59" s="29">
        <f t="shared" si="10"/>
        <v>1</v>
      </c>
      <c r="F59" s="5"/>
      <c r="G59" s="5"/>
      <c r="H59" s="29">
        <f t="shared" si="11"/>
        <v>0</v>
      </c>
      <c r="I59" s="5"/>
      <c r="J59" s="5"/>
      <c r="K59" s="29">
        <f t="shared" si="12"/>
        <v>0</v>
      </c>
      <c r="L59" s="5"/>
      <c r="M59" s="5"/>
      <c r="N59" s="29">
        <f t="shared" si="13"/>
        <v>0</v>
      </c>
      <c r="O59" s="5"/>
      <c r="P59" s="5"/>
      <c r="Q59" s="29">
        <f t="shared" si="14"/>
        <v>0</v>
      </c>
      <c r="R59" s="5"/>
      <c r="S59" s="5"/>
      <c r="T59" s="29">
        <f t="shared" si="15"/>
        <v>0</v>
      </c>
      <c r="U59" s="5"/>
      <c r="V59" s="5"/>
      <c r="W59" s="29">
        <f t="shared" si="16"/>
        <v>0</v>
      </c>
      <c r="X59" s="5">
        <f t="shared" si="17"/>
        <v>1</v>
      </c>
      <c r="Y59" s="5">
        <f t="shared" si="18"/>
        <v>0</v>
      </c>
      <c r="Z59" s="29">
        <f t="shared" si="19"/>
        <v>1</v>
      </c>
    </row>
    <row r="60" spans="2:26">
      <c r="B60" s="2" t="s">
        <v>135</v>
      </c>
      <c r="C60" s="5"/>
      <c r="D60" s="5"/>
      <c r="E60" s="29">
        <f t="shared" si="10"/>
        <v>0</v>
      </c>
      <c r="F60" s="5">
        <v>1</v>
      </c>
      <c r="G60" s="5"/>
      <c r="H60" s="29">
        <f t="shared" si="11"/>
        <v>1</v>
      </c>
      <c r="I60" s="5"/>
      <c r="J60" s="5"/>
      <c r="K60" s="29">
        <f t="shared" si="12"/>
        <v>0</v>
      </c>
      <c r="L60" s="5"/>
      <c r="M60" s="5"/>
      <c r="N60" s="29">
        <f t="shared" si="13"/>
        <v>0</v>
      </c>
      <c r="O60" s="5"/>
      <c r="P60" s="5"/>
      <c r="Q60" s="29">
        <f t="shared" si="14"/>
        <v>0</v>
      </c>
      <c r="R60" s="5"/>
      <c r="S60" s="5"/>
      <c r="T60" s="29">
        <f t="shared" si="15"/>
        <v>0</v>
      </c>
      <c r="U60" s="5"/>
      <c r="V60" s="5"/>
      <c r="W60" s="29">
        <f t="shared" si="16"/>
        <v>0</v>
      </c>
      <c r="X60" s="5">
        <f t="shared" si="17"/>
        <v>1</v>
      </c>
      <c r="Y60" s="5">
        <f t="shared" si="18"/>
        <v>0</v>
      </c>
      <c r="Z60" s="29">
        <f t="shared" si="19"/>
        <v>1</v>
      </c>
    </row>
    <row r="61" spans="2:26">
      <c r="B61" s="2" t="s">
        <v>278</v>
      </c>
      <c r="C61" s="5">
        <v>1</v>
      </c>
      <c r="D61" s="5"/>
      <c r="E61" s="29">
        <f t="shared" si="10"/>
        <v>1</v>
      </c>
      <c r="F61" s="5"/>
      <c r="G61" s="5"/>
      <c r="H61" s="29">
        <f t="shared" si="11"/>
        <v>0</v>
      </c>
      <c r="I61" s="5"/>
      <c r="J61" s="5"/>
      <c r="K61" s="29">
        <f t="shared" si="12"/>
        <v>0</v>
      </c>
      <c r="L61" s="5"/>
      <c r="M61" s="5"/>
      <c r="N61" s="29">
        <f t="shared" si="13"/>
        <v>0</v>
      </c>
      <c r="O61" s="5"/>
      <c r="P61" s="5"/>
      <c r="Q61" s="29">
        <f t="shared" si="14"/>
        <v>0</v>
      </c>
      <c r="R61" s="5"/>
      <c r="S61" s="5"/>
      <c r="T61" s="29">
        <f t="shared" si="15"/>
        <v>0</v>
      </c>
      <c r="U61" s="5"/>
      <c r="V61" s="5"/>
      <c r="W61" s="29">
        <f t="shared" si="16"/>
        <v>0</v>
      </c>
      <c r="X61" s="5">
        <f t="shared" si="17"/>
        <v>1</v>
      </c>
      <c r="Y61" s="5">
        <f t="shared" si="18"/>
        <v>0</v>
      </c>
      <c r="Z61" s="29">
        <f t="shared" si="19"/>
        <v>1</v>
      </c>
    </row>
    <row r="62" spans="2:26">
      <c r="B62" s="2" t="s">
        <v>39</v>
      </c>
      <c r="C62" s="5"/>
      <c r="D62" s="5"/>
      <c r="E62" s="29">
        <f t="shared" si="10"/>
        <v>0</v>
      </c>
      <c r="F62" s="5"/>
      <c r="G62" s="5"/>
      <c r="H62" s="29">
        <f t="shared" si="11"/>
        <v>0</v>
      </c>
      <c r="I62" s="5"/>
      <c r="J62" s="5"/>
      <c r="K62" s="29">
        <f t="shared" si="12"/>
        <v>0</v>
      </c>
      <c r="L62" s="5"/>
      <c r="M62" s="5"/>
      <c r="N62" s="29">
        <f t="shared" si="13"/>
        <v>0</v>
      </c>
      <c r="O62" s="5">
        <v>1</v>
      </c>
      <c r="P62" s="5"/>
      <c r="Q62" s="29">
        <f t="shared" si="14"/>
        <v>1</v>
      </c>
      <c r="R62" s="5"/>
      <c r="S62" s="5"/>
      <c r="T62" s="29">
        <f t="shared" si="15"/>
        <v>0</v>
      </c>
      <c r="U62" s="5"/>
      <c r="V62" s="5"/>
      <c r="W62" s="29">
        <f t="shared" si="16"/>
        <v>0</v>
      </c>
      <c r="X62" s="5">
        <f t="shared" si="17"/>
        <v>1</v>
      </c>
      <c r="Y62" s="5">
        <f t="shared" si="18"/>
        <v>0</v>
      </c>
      <c r="Z62" s="29">
        <f t="shared" si="19"/>
        <v>1</v>
      </c>
    </row>
    <row r="63" spans="2:26">
      <c r="B63" s="2" t="s">
        <v>95</v>
      </c>
      <c r="C63" s="5"/>
      <c r="D63" s="5"/>
      <c r="E63" s="29">
        <f t="shared" si="10"/>
        <v>0</v>
      </c>
      <c r="F63" s="5">
        <v>1</v>
      </c>
      <c r="G63" s="5"/>
      <c r="H63" s="29">
        <f t="shared" si="11"/>
        <v>1</v>
      </c>
      <c r="I63" s="5"/>
      <c r="J63" s="5"/>
      <c r="K63" s="29">
        <f t="shared" si="12"/>
        <v>0</v>
      </c>
      <c r="L63" s="5"/>
      <c r="M63" s="5"/>
      <c r="N63" s="29">
        <f t="shared" si="13"/>
        <v>0</v>
      </c>
      <c r="O63" s="5"/>
      <c r="P63" s="5"/>
      <c r="Q63" s="29">
        <f t="shared" si="14"/>
        <v>0</v>
      </c>
      <c r="R63" s="5"/>
      <c r="S63" s="5"/>
      <c r="T63" s="29">
        <f t="shared" si="15"/>
        <v>0</v>
      </c>
      <c r="U63" s="5"/>
      <c r="V63" s="5"/>
      <c r="W63" s="29">
        <f t="shared" si="16"/>
        <v>0</v>
      </c>
      <c r="X63" s="5">
        <f t="shared" si="17"/>
        <v>1</v>
      </c>
      <c r="Y63" s="5">
        <f t="shared" si="18"/>
        <v>0</v>
      </c>
      <c r="Z63" s="29">
        <f t="shared" si="19"/>
        <v>1</v>
      </c>
    </row>
    <row r="64" spans="2:26">
      <c r="B64" s="2" t="s">
        <v>35</v>
      </c>
      <c r="C64" s="5"/>
      <c r="D64" s="5"/>
      <c r="E64" s="29">
        <f t="shared" si="10"/>
        <v>0</v>
      </c>
      <c r="F64" s="5"/>
      <c r="G64" s="5"/>
      <c r="H64" s="29">
        <f t="shared" si="11"/>
        <v>0</v>
      </c>
      <c r="I64" s="5"/>
      <c r="J64" s="5"/>
      <c r="K64" s="29">
        <f t="shared" si="12"/>
        <v>0</v>
      </c>
      <c r="L64" s="5">
        <v>1</v>
      </c>
      <c r="M64" s="5"/>
      <c r="N64" s="29">
        <f t="shared" si="13"/>
        <v>1</v>
      </c>
      <c r="O64" s="5"/>
      <c r="P64" s="5"/>
      <c r="Q64" s="29">
        <f t="shared" si="14"/>
        <v>0</v>
      </c>
      <c r="R64" s="5"/>
      <c r="S64" s="5"/>
      <c r="T64" s="29">
        <f t="shared" si="15"/>
        <v>0</v>
      </c>
      <c r="U64" s="5"/>
      <c r="V64" s="5"/>
      <c r="W64" s="29">
        <f t="shared" si="16"/>
        <v>0</v>
      </c>
      <c r="X64" s="5">
        <f t="shared" si="17"/>
        <v>1</v>
      </c>
      <c r="Y64" s="5">
        <f t="shared" si="18"/>
        <v>0</v>
      </c>
      <c r="Z64" s="29">
        <f t="shared" si="19"/>
        <v>1</v>
      </c>
    </row>
    <row r="65" spans="2:26">
      <c r="B65" s="2" t="s">
        <v>22</v>
      </c>
      <c r="C65" s="5"/>
      <c r="D65" s="5"/>
      <c r="E65" s="29">
        <f t="shared" si="10"/>
        <v>0</v>
      </c>
      <c r="F65" s="5"/>
      <c r="G65" s="5">
        <v>1</v>
      </c>
      <c r="H65" s="29">
        <f t="shared" si="11"/>
        <v>1</v>
      </c>
      <c r="I65" s="5"/>
      <c r="J65" s="5"/>
      <c r="K65" s="29">
        <f t="shared" si="12"/>
        <v>0</v>
      </c>
      <c r="L65" s="5"/>
      <c r="M65" s="5"/>
      <c r="N65" s="29">
        <f t="shared" si="13"/>
        <v>0</v>
      </c>
      <c r="O65" s="5"/>
      <c r="P65" s="5"/>
      <c r="Q65" s="29">
        <f t="shared" si="14"/>
        <v>0</v>
      </c>
      <c r="R65" s="5"/>
      <c r="S65" s="5"/>
      <c r="T65" s="29">
        <f t="shared" si="15"/>
        <v>0</v>
      </c>
      <c r="U65" s="5"/>
      <c r="V65" s="5"/>
      <c r="W65" s="29">
        <f t="shared" si="16"/>
        <v>0</v>
      </c>
      <c r="X65" s="5">
        <f t="shared" si="17"/>
        <v>0</v>
      </c>
      <c r="Y65" s="5">
        <f t="shared" si="18"/>
        <v>1</v>
      </c>
      <c r="Z65" s="29">
        <f t="shared" si="19"/>
        <v>1</v>
      </c>
    </row>
    <row r="66" spans="2:26">
      <c r="B66" s="2" t="s">
        <v>49</v>
      </c>
      <c r="C66" s="5"/>
      <c r="D66" s="5"/>
      <c r="E66" s="29">
        <f t="shared" si="10"/>
        <v>0</v>
      </c>
      <c r="F66" s="5"/>
      <c r="G66" s="5"/>
      <c r="H66" s="29">
        <f t="shared" si="11"/>
        <v>0</v>
      </c>
      <c r="I66" s="5"/>
      <c r="J66" s="5"/>
      <c r="K66" s="29">
        <f t="shared" si="12"/>
        <v>0</v>
      </c>
      <c r="L66" s="5"/>
      <c r="M66" s="5"/>
      <c r="N66" s="29">
        <f t="shared" si="13"/>
        <v>0</v>
      </c>
      <c r="O66" s="5">
        <v>1</v>
      </c>
      <c r="P66" s="5"/>
      <c r="Q66" s="29">
        <f t="shared" si="14"/>
        <v>1</v>
      </c>
      <c r="R66" s="5"/>
      <c r="S66" s="5"/>
      <c r="T66" s="29">
        <f t="shared" si="15"/>
        <v>0</v>
      </c>
      <c r="U66" s="5"/>
      <c r="V66" s="5"/>
      <c r="W66" s="29">
        <f t="shared" si="16"/>
        <v>0</v>
      </c>
      <c r="X66" s="5">
        <f t="shared" si="17"/>
        <v>1</v>
      </c>
      <c r="Y66" s="5">
        <f t="shared" si="18"/>
        <v>0</v>
      </c>
      <c r="Z66" s="29">
        <f t="shared" si="19"/>
        <v>1</v>
      </c>
    </row>
    <row r="67" spans="2:26">
      <c r="B67" s="2"/>
      <c r="C67" s="5"/>
      <c r="D67" s="5"/>
      <c r="E67" s="29">
        <f t="shared" ref="E67:E69" si="20">C67+D67</f>
        <v>0</v>
      </c>
      <c r="F67" s="5"/>
      <c r="G67" s="5"/>
      <c r="H67" s="29">
        <f t="shared" ref="H67:H69" si="21">F67+G67</f>
        <v>0</v>
      </c>
      <c r="I67" s="5"/>
      <c r="J67" s="5"/>
      <c r="K67" s="29">
        <f t="shared" ref="K67:K69" si="22">I67+J67</f>
        <v>0</v>
      </c>
      <c r="L67" s="5"/>
      <c r="M67" s="5"/>
      <c r="N67" s="29">
        <f t="shared" ref="N67:N69" si="23">L67+M67</f>
        <v>0</v>
      </c>
      <c r="O67" s="5"/>
      <c r="P67" s="5"/>
      <c r="Q67" s="29">
        <f t="shared" ref="Q67:Q69" si="24">O67+P67</f>
        <v>0</v>
      </c>
      <c r="R67" s="5"/>
      <c r="S67" s="5"/>
      <c r="T67" s="29">
        <f t="shared" ref="T67:T69" si="25">R67+S67</f>
        <v>0</v>
      </c>
      <c r="U67" s="5"/>
      <c r="V67" s="5"/>
      <c r="W67" s="29">
        <f t="shared" ref="W67:W69" si="26">U67+V67</f>
        <v>0</v>
      </c>
      <c r="X67" s="5">
        <f t="shared" ref="X67:X69" si="27">C67+F67+I67+L67+O67+R67+U67</f>
        <v>0</v>
      </c>
      <c r="Y67" s="5">
        <f t="shared" ref="Y67:Y69" si="28">D67+G67+J67+M67+P67+S67+V67</f>
        <v>0</v>
      </c>
      <c r="Z67" s="29">
        <f t="shared" ref="Z67:Z69" si="29">X67+Y67</f>
        <v>0</v>
      </c>
    </row>
    <row r="68" spans="2:26">
      <c r="B68" s="2"/>
      <c r="C68" s="5"/>
      <c r="D68" s="5"/>
      <c r="E68" s="29">
        <f t="shared" si="20"/>
        <v>0</v>
      </c>
      <c r="F68" s="5"/>
      <c r="G68" s="5"/>
      <c r="H68" s="29">
        <f t="shared" si="21"/>
        <v>0</v>
      </c>
      <c r="I68" s="5"/>
      <c r="J68" s="5"/>
      <c r="K68" s="29">
        <f t="shared" si="22"/>
        <v>0</v>
      </c>
      <c r="L68" s="5"/>
      <c r="M68" s="5"/>
      <c r="N68" s="29">
        <f t="shared" si="23"/>
        <v>0</v>
      </c>
      <c r="O68" s="5"/>
      <c r="P68" s="5"/>
      <c r="Q68" s="29">
        <f t="shared" si="24"/>
        <v>0</v>
      </c>
      <c r="R68" s="5"/>
      <c r="S68" s="5"/>
      <c r="T68" s="29">
        <f t="shared" si="25"/>
        <v>0</v>
      </c>
      <c r="U68" s="5"/>
      <c r="V68" s="5"/>
      <c r="W68" s="29">
        <f t="shared" si="26"/>
        <v>0</v>
      </c>
      <c r="X68" s="5">
        <f t="shared" si="27"/>
        <v>0</v>
      </c>
      <c r="Y68" s="5">
        <f t="shared" si="28"/>
        <v>0</v>
      </c>
      <c r="Z68" s="29">
        <f t="shared" si="29"/>
        <v>0</v>
      </c>
    </row>
    <row r="69" spans="2:26">
      <c r="B69" s="2"/>
      <c r="C69" s="5"/>
      <c r="D69" s="5"/>
      <c r="E69" s="29">
        <f t="shared" si="20"/>
        <v>0</v>
      </c>
      <c r="F69" s="5"/>
      <c r="G69" s="5"/>
      <c r="H69" s="29">
        <f t="shared" si="21"/>
        <v>0</v>
      </c>
      <c r="I69" s="5"/>
      <c r="J69" s="5"/>
      <c r="K69" s="29">
        <f t="shared" si="22"/>
        <v>0</v>
      </c>
      <c r="L69" s="5"/>
      <c r="M69" s="5"/>
      <c r="N69" s="29">
        <f t="shared" si="23"/>
        <v>0</v>
      </c>
      <c r="O69" s="5"/>
      <c r="P69" s="5"/>
      <c r="Q69" s="29">
        <f t="shared" si="24"/>
        <v>0</v>
      </c>
      <c r="R69" s="5"/>
      <c r="S69" s="5"/>
      <c r="T69" s="29">
        <f t="shared" si="25"/>
        <v>0</v>
      </c>
      <c r="U69" s="5"/>
      <c r="V69" s="5"/>
      <c r="W69" s="29">
        <f t="shared" si="26"/>
        <v>0</v>
      </c>
      <c r="X69" s="5">
        <f t="shared" si="27"/>
        <v>0</v>
      </c>
      <c r="Y69" s="5">
        <f t="shared" si="28"/>
        <v>0</v>
      </c>
      <c r="Z69" s="29">
        <f t="shared" si="29"/>
        <v>0</v>
      </c>
    </row>
    <row r="70" spans="2:26">
      <c r="B70" s="2"/>
      <c r="C70" s="5"/>
      <c r="D70" s="5"/>
      <c r="E70" s="29">
        <f t="shared" ref="E70:E71" si="30">C70+D70</f>
        <v>0</v>
      </c>
      <c r="F70" s="5"/>
      <c r="G70" s="5"/>
      <c r="H70" s="29">
        <f t="shared" ref="H70:H71" si="31">F70+G70</f>
        <v>0</v>
      </c>
      <c r="I70" s="5"/>
      <c r="J70" s="5"/>
      <c r="K70" s="29">
        <f t="shared" ref="K70:K71" si="32">I70+J70</f>
        <v>0</v>
      </c>
      <c r="L70" s="5"/>
      <c r="M70" s="5"/>
      <c r="N70" s="29">
        <f t="shared" ref="N70:N71" si="33">L70+M70</f>
        <v>0</v>
      </c>
      <c r="O70" s="5"/>
      <c r="P70" s="5"/>
      <c r="Q70" s="29">
        <f t="shared" ref="Q70:Q71" si="34">O70+P70</f>
        <v>0</v>
      </c>
      <c r="R70" s="5"/>
      <c r="S70" s="5"/>
      <c r="T70" s="29">
        <f t="shared" ref="T70:T71" si="35">R70+S70</f>
        <v>0</v>
      </c>
      <c r="U70" s="5"/>
      <c r="V70" s="5"/>
      <c r="W70" s="29">
        <f t="shared" ref="W70:W71" si="36">U70+V70</f>
        <v>0</v>
      </c>
      <c r="X70" s="5">
        <f t="shared" ref="X70:X75" si="37">C70+F70+I70+L70+O70+R70+U70</f>
        <v>0</v>
      </c>
      <c r="Y70" s="5">
        <f t="shared" ref="Y70:Y75" si="38">D70+G70+J70+M70+P70+S70+V70</f>
        <v>0</v>
      </c>
      <c r="Z70" s="29">
        <f t="shared" ref="Z70:Z71" si="39">X70+Y70</f>
        <v>0</v>
      </c>
    </row>
    <row r="71" spans="2:26">
      <c r="B71" s="2"/>
      <c r="C71" s="5"/>
      <c r="D71" s="5"/>
      <c r="E71" s="29">
        <f t="shared" si="30"/>
        <v>0</v>
      </c>
      <c r="F71" s="5"/>
      <c r="G71" s="5"/>
      <c r="H71" s="29">
        <f t="shared" si="31"/>
        <v>0</v>
      </c>
      <c r="I71" s="5"/>
      <c r="J71" s="5"/>
      <c r="K71" s="29">
        <f t="shared" si="32"/>
        <v>0</v>
      </c>
      <c r="L71" s="5"/>
      <c r="M71" s="5"/>
      <c r="N71" s="29">
        <f t="shared" si="33"/>
        <v>0</v>
      </c>
      <c r="O71" s="5"/>
      <c r="P71" s="5"/>
      <c r="Q71" s="29">
        <f t="shared" si="34"/>
        <v>0</v>
      </c>
      <c r="R71" s="5"/>
      <c r="S71" s="5"/>
      <c r="T71" s="29">
        <f t="shared" si="35"/>
        <v>0</v>
      </c>
      <c r="U71" s="5"/>
      <c r="V71" s="5"/>
      <c r="W71" s="29">
        <f t="shared" si="36"/>
        <v>0</v>
      </c>
      <c r="X71" s="5">
        <f t="shared" si="37"/>
        <v>0</v>
      </c>
      <c r="Y71" s="5">
        <f t="shared" si="38"/>
        <v>0</v>
      </c>
      <c r="Z71" s="29">
        <f t="shared" si="39"/>
        <v>0</v>
      </c>
    </row>
    <row r="72" spans="2:26">
      <c r="B72" s="2"/>
      <c r="C72" s="5"/>
      <c r="D72" s="5"/>
      <c r="E72" s="29">
        <f t="shared" ref="E72:E75" si="40">C72+D72</f>
        <v>0</v>
      </c>
      <c r="F72" s="5"/>
      <c r="G72" s="5"/>
      <c r="H72" s="29">
        <f t="shared" ref="H72:H75" si="41">F72+G72</f>
        <v>0</v>
      </c>
      <c r="I72" s="5"/>
      <c r="J72" s="5"/>
      <c r="K72" s="29">
        <f t="shared" ref="K72:K75" si="42">I72+J72</f>
        <v>0</v>
      </c>
      <c r="L72" s="5"/>
      <c r="M72" s="5"/>
      <c r="N72" s="29">
        <f t="shared" ref="N72:N75" si="43">L72+M72</f>
        <v>0</v>
      </c>
      <c r="O72" s="5"/>
      <c r="P72" s="5"/>
      <c r="Q72" s="29">
        <f t="shared" ref="Q72:Q75" si="44">O72+P72</f>
        <v>0</v>
      </c>
      <c r="R72" s="5"/>
      <c r="S72" s="5"/>
      <c r="T72" s="29">
        <f t="shared" ref="T72:T75" si="45">R72+S72</f>
        <v>0</v>
      </c>
      <c r="U72" s="5"/>
      <c r="V72" s="5"/>
      <c r="W72" s="29">
        <f t="shared" ref="W72:W75" si="46">U72+V72</f>
        <v>0</v>
      </c>
      <c r="X72" s="5">
        <f t="shared" si="37"/>
        <v>0</v>
      </c>
      <c r="Y72" s="5">
        <f t="shared" si="38"/>
        <v>0</v>
      </c>
      <c r="Z72" s="29">
        <f t="shared" ref="Z72:Z75" si="47">X72+Y72</f>
        <v>0</v>
      </c>
    </row>
    <row r="73" spans="2:26">
      <c r="B73" s="2"/>
      <c r="C73" s="5"/>
      <c r="D73" s="5"/>
      <c r="E73" s="29">
        <f t="shared" si="40"/>
        <v>0</v>
      </c>
      <c r="F73" s="5"/>
      <c r="G73" s="5"/>
      <c r="H73" s="29">
        <f t="shared" si="41"/>
        <v>0</v>
      </c>
      <c r="I73" s="5"/>
      <c r="J73" s="5"/>
      <c r="K73" s="29">
        <f t="shared" si="42"/>
        <v>0</v>
      </c>
      <c r="L73" s="5"/>
      <c r="M73" s="5"/>
      <c r="N73" s="29">
        <f t="shared" si="43"/>
        <v>0</v>
      </c>
      <c r="O73" s="5"/>
      <c r="P73" s="5"/>
      <c r="Q73" s="29">
        <f t="shared" si="44"/>
        <v>0</v>
      </c>
      <c r="R73" s="5"/>
      <c r="S73" s="5"/>
      <c r="T73" s="29">
        <f t="shared" si="45"/>
        <v>0</v>
      </c>
      <c r="U73" s="5"/>
      <c r="V73" s="5"/>
      <c r="W73" s="29">
        <f t="shared" si="46"/>
        <v>0</v>
      </c>
      <c r="X73" s="5">
        <f t="shared" si="37"/>
        <v>0</v>
      </c>
      <c r="Y73" s="5">
        <f t="shared" si="38"/>
        <v>0</v>
      </c>
      <c r="Z73" s="29">
        <f t="shared" si="47"/>
        <v>0</v>
      </c>
    </row>
    <row r="74" spans="2:26">
      <c r="B74" s="2"/>
      <c r="C74" s="5"/>
      <c r="D74" s="5"/>
      <c r="E74" s="29">
        <f t="shared" si="40"/>
        <v>0</v>
      </c>
      <c r="F74" s="5"/>
      <c r="G74" s="5"/>
      <c r="H74" s="29">
        <f t="shared" si="41"/>
        <v>0</v>
      </c>
      <c r="I74" s="5"/>
      <c r="J74" s="5"/>
      <c r="K74" s="29">
        <f t="shared" si="42"/>
        <v>0</v>
      </c>
      <c r="L74" s="5"/>
      <c r="M74" s="5"/>
      <c r="N74" s="29">
        <f t="shared" si="43"/>
        <v>0</v>
      </c>
      <c r="O74" s="5"/>
      <c r="P74" s="5"/>
      <c r="Q74" s="29">
        <f t="shared" si="44"/>
        <v>0</v>
      </c>
      <c r="R74" s="5"/>
      <c r="S74" s="5"/>
      <c r="T74" s="29">
        <f t="shared" si="45"/>
        <v>0</v>
      </c>
      <c r="U74" s="5"/>
      <c r="V74" s="5"/>
      <c r="W74" s="29">
        <f t="shared" si="46"/>
        <v>0</v>
      </c>
      <c r="X74" s="5">
        <f t="shared" si="37"/>
        <v>0</v>
      </c>
      <c r="Y74" s="5">
        <f t="shared" si="38"/>
        <v>0</v>
      </c>
      <c r="Z74" s="29">
        <f t="shared" si="47"/>
        <v>0</v>
      </c>
    </row>
    <row r="75" spans="2:26">
      <c r="B75" s="2"/>
      <c r="C75" s="5"/>
      <c r="D75" s="5"/>
      <c r="E75" s="29">
        <f t="shared" si="40"/>
        <v>0</v>
      </c>
      <c r="F75" s="5"/>
      <c r="G75" s="5"/>
      <c r="H75" s="29">
        <f t="shared" si="41"/>
        <v>0</v>
      </c>
      <c r="I75" s="5"/>
      <c r="J75" s="5"/>
      <c r="K75" s="29">
        <f t="shared" si="42"/>
        <v>0</v>
      </c>
      <c r="L75" s="5"/>
      <c r="M75" s="5"/>
      <c r="N75" s="29">
        <f t="shared" si="43"/>
        <v>0</v>
      </c>
      <c r="O75" s="5"/>
      <c r="P75" s="5"/>
      <c r="Q75" s="29">
        <f t="shared" si="44"/>
        <v>0</v>
      </c>
      <c r="R75" s="5"/>
      <c r="S75" s="5"/>
      <c r="T75" s="29">
        <f t="shared" si="45"/>
        <v>0</v>
      </c>
      <c r="U75" s="5"/>
      <c r="V75" s="5"/>
      <c r="W75" s="29">
        <f t="shared" si="46"/>
        <v>0</v>
      </c>
      <c r="X75" s="5">
        <f t="shared" si="37"/>
        <v>0</v>
      </c>
      <c r="Y75" s="5">
        <f t="shared" si="38"/>
        <v>0</v>
      </c>
      <c r="Z75" s="29">
        <f t="shared" si="47"/>
        <v>0</v>
      </c>
    </row>
    <row r="76" spans="2:26">
      <c r="E76" s="25"/>
      <c r="H76" s="25"/>
      <c r="K76" s="25"/>
      <c r="N76" s="25"/>
      <c r="Q76" s="25"/>
      <c r="T76" s="25"/>
      <c r="W76" s="25"/>
      <c r="Z76" s="25"/>
    </row>
    <row r="77" spans="2:26">
      <c r="B77" s="2" t="s">
        <v>121</v>
      </c>
      <c r="C77" s="5">
        <f>SUM(C9:C75)</f>
        <v>63</v>
      </c>
      <c r="D77" s="5">
        <f t="shared" ref="D77:Z77" si="48">SUM(D9:D75)</f>
        <v>0</v>
      </c>
      <c r="E77" s="29">
        <f t="shared" si="48"/>
        <v>63</v>
      </c>
      <c r="F77" s="5">
        <f t="shared" si="48"/>
        <v>33</v>
      </c>
      <c r="G77" s="5">
        <f t="shared" si="48"/>
        <v>1</v>
      </c>
      <c r="H77" s="29">
        <f t="shared" si="48"/>
        <v>34</v>
      </c>
      <c r="I77" s="5">
        <f t="shared" si="48"/>
        <v>24</v>
      </c>
      <c r="J77" s="5">
        <f t="shared" si="48"/>
        <v>3</v>
      </c>
      <c r="K77" s="29">
        <f t="shared" si="48"/>
        <v>27</v>
      </c>
      <c r="L77" s="5">
        <f t="shared" si="48"/>
        <v>47</v>
      </c>
      <c r="M77" s="5">
        <f t="shared" si="48"/>
        <v>2</v>
      </c>
      <c r="N77" s="29">
        <f t="shared" si="48"/>
        <v>49</v>
      </c>
      <c r="O77" s="5">
        <f t="shared" si="48"/>
        <v>34</v>
      </c>
      <c r="P77" s="5">
        <f t="shared" si="48"/>
        <v>1</v>
      </c>
      <c r="Q77" s="29">
        <f t="shared" si="48"/>
        <v>35</v>
      </c>
      <c r="R77" s="5">
        <f t="shared" si="48"/>
        <v>0</v>
      </c>
      <c r="S77" s="5">
        <f t="shared" si="48"/>
        <v>0</v>
      </c>
      <c r="T77" s="29">
        <f t="shared" si="48"/>
        <v>0</v>
      </c>
      <c r="U77" s="5">
        <f t="shared" si="48"/>
        <v>0</v>
      </c>
      <c r="V77" s="5">
        <f t="shared" si="48"/>
        <v>4</v>
      </c>
      <c r="W77" s="29">
        <f t="shared" si="48"/>
        <v>4</v>
      </c>
      <c r="X77" s="5">
        <f t="shared" si="48"/>
        <v>201</v>
      </c>
      <c r="Y77" s="5">
        <f t="shared" si="48"/>
        <v>11</v>
      </c>
      <c r="Z77" s="29">
        <f t="shared" si="48"/>
        <v>212</v>
      </c>
    </row>
  </sheetData>
  <autoFilter ref="C8:Z8" xr:uid="{00000000-0009-0000-0000-000002000000}"/>
  <sortState xmlns:xlrd2="http://schemas.microsoft.com/office/spreadsheetml/2017/richdata2" ref="B9:Z66">
    <sortCondition descending="1" ref="Z9:Z66"/>
    <sortCondition ref="B9:B66"/>
  </sortState>
  <mergeCells count="10">
    <mergeCell ref="D4:E4"/>
    <mergeCell ref="X7:Z7"/>
    <mergeCell ref="B6:Z6"/>
    <mergeCell ref="C7:E7"/>
    <mergeCell ref="F7:H7"/>
    <mergeCell ref="I7:K7"/>
    <mergeCell ref="L7:N7"/>
    <mergeCell ref="O7:Q7"/>
    <mergeCell ref="R7:T7"/>
    <mergeCell ref="U7:W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D0B11-1DE5-4A4B-8EA4-6FB3BD053405}">
  <dimension ref="A1:AF35"/>
  <sheetViews>
    <sheetView topLeftCell="K1" workbookViewId="0">
      <selection activeCell="AH22" sqref="AH22"/>
    </sheetView>
  </sheetViews>
  <sheetFormatPr defaultColWidth="11" defaultRowHeight="15.75"/>
  <cols>
    <col min="1" max="3" width="10.875" style="1"/>
    <col min="4" max="4" width="5" style="1" customWidth="1"/>
    <col min="5" max="5" width="15.375" bestFit="1" customWidth="1"/>
    <col min="6" max="6" width="7" bestFit="1" customWidth="1"/>
    <col min="7" max="7" width="4.125" bestFit="1" customWidth="1"/>
    <col min="9" max="9" width="4.375" style="1" customWidth="1"/>
    <col min="10" max="10" width="4.5" style="1" customWidth="1"/>
    <col min="11" max="11" width="18" customWidth="1"/>
    <col min="12" max="12" width="14.125" customWidth="1"/>
    <col min="13" max="13" width="5.625" style="1" customWidth="1"/>
    <col min="14" max="14" width="4.875" style="1" customWidth="1"/>
    <col min="15" max="15" width="20.875" customWidth="1"/>
    <col min="16" max="16" width="15.375" customWidth="1"/>
    <col min="17" max="17" width="5" style="1" customWidth="1"/>
    <col min="18" max="18" width="10.875" style="1"/>
    <col min="20" max="20" width="4.375" style="1" customWidth="1"/>
    <col min="21" max="21" width="5.875" style="1" bestFit="1" customWidth="1"/>
    <col min="22" max="25" width="3.125" style="1" bestFit="1" customWidth="1"/>
    <col min="26" max="27" width="4.125" style="1" bestFit="1" customWidth="1"/>
    <col min="28" max="28" width="4" style="1" customWidth="1"/>
    <col min="29" max="29" width="8.125" customWidth="1"/>
    <col min="30" max="30" width="8.625" customWidth="1"/>
    <col min="31" max="31" width="5.625" customWidth="1"/>
  </cols>
  <sheetData>
    <row r="1" spans="4:32" s="1" customFormat="1"/>
    <row r="2" spans="4:32" s="1" customFormat="1">
      <c r="D2" s="75"/>
      <c r="E2" s="75"/>
      <c r="F2" s="75"/>
      <c r="G2" s="75"/>
      <c r="H2" s="75"/>
      <c r="I2" s="75"/>
      <c r="J2" s="75"/>
      <c r="K2" s="75"/>
    </row>
    <row r="3" spans="4:32" ht="51.95" customHeight="1">
      <c r="D3" s="75"/>
      <c r="E3" s="162" t="s">
        <v>240</v>
      </c>
      <c r="F3" s="169"/>
      <c r="G3" s="169"/>
      <c r="H3" s="170"/>
      <c r="I3" s="78"/>
      <c r="J3" s="75"/>
      <c r="K3" s="162" t="s">
        <v>242</v>
      </c>
      <c r="L3" s="163"/>
      <c r="M3" s="76"/>
      <c r="O3" s="162" t="s">
        <v>243</v>
      </c>
      <c r="P3" s="163"/>
      <c r="AF3" s="1"/>
    </row>
    <row r="4" spans="4:32" ht="15.95" customHeight="1">
      <c r="D4" s="75"/>
      <c r="E4" s="15"/>
      <c r="F4" s="171" t="s">
        <v>239</v>
      </c>
      <c r="G4" s="172"/>
      <c r="H4" s="173"/>
      <c r="I4" s="79"/>
      <c r="J4" s="75"/>
      <c r="K4" s="16" t="s">
        <v>66</v>
      </c>
      <c r="L4" s="72" t="s">
        <v>17</v>
      </c>
      <c r="M4" s="77"/>
      <c r="O4" s="16" t="s">
        <v>66</v>
      </c>
      <c r="P4" s="72" t="s">
        <v>17</v>
      </c>
      <c r="AF4" s="1"/>
    </row>
    <row r="5" spans="4:32" ht="15.95" customHeight="1">
      <c r="D5" s="75"/>
      <c r="E5" s="16" t="s">
        <v>66</v>
      </c>
      <c r="F5" s="72" t="s">
        <v>15</v>
      </c>
      <c r="G5" s="72" t="s">
        <v>16</v>
      </c>
      <c r="H5" s="72" t="s">
        <v>17</v>
      </c>
      <c r="I5" s="77"/>
      <c r="J5" s="75"/>
      <c r="K5" s="73" t="s">
        <v>125</v>
      </c>
      <c r="L5" s="74">
        <v>4</v>
      </c>
      <c r="M5" s="39"/>
      <c r="O5" s="73" t="s">
        <v>49</v>
      </c>
      <c r="P5" s="74">
        <v>7</v>
      </c>
      <c r="AF5" s="1"/>
    </row>
    <row r="6" spans="4:32">
      <c r="D6" s="75"/>
      <c r="E6" s="11" t="s">
        <v>163</v>
      </c>
      <c r="F6" s="12">
        <v>22</v>
      </c>
      <c r="G6" s="12">
        <v>4</v>
      </c>
      <c r="H6" s="30">
        <v>26</v>
      </c>
      <c r="I6" s="77"/>
      <c r="J6" s="75"/>
      <c r="K6" s="73" t="s">
        <v>110</v>
      </c>
      <c r="L6" s="74">
        <v>3</v>
      </c>
      <c r="M6" s="39"/>
      <c r="O6" s="73" t="s">
        <v>27</v>
      </c>
      <c r="P6" s="74">
        <v>5</v>
      </c>
      <c r="S6" s="1"/>
      <c r="AC6" s="1"/>
      <c r="AD6" s="1"/>
      <c r="AE6" s="1"/>
      <c r="AF6" s="1"/>
    </row>
    <row r="7" spans="4:32">
      <c r="D7" s="75"/>
      <c r="E7" s="11" t="s">
        <v>125</v>
      </c>
      <c r="F7" s="12">
        <v>9</v>
      </c>
      <c r="G7" s="12">
        <v>3</v>
      </c>
      <c r="H7" s="30">
        <v>12</v>
      </c>
      <c r="I7" s="77"/>
      <c r="J7" s="75"/>
      <c r="K7" s="73" t="s">
        <v>130</v>
      </c>
      <c r="L7" s="74">
        <v>3</v>
      </c>
      <c r="M7" s="39"/>
      <c r="O7" s="73" t="s">
        <v>38</v>
      </c>
      <c r="P7" s="74">
        <v>2</v>
      </c>
      <c r="S7" s="1"/>
      <c r="AC7" s="1"/>
      <c r="AD7" s="1"/>
      <c r="AE7" s="1"/>
      <c r="AF7" s="1"/>
    </row>
    <row r="8" spans="4:32">
      <c r="D8" s="75"/>
      <c r="E8" s="11" t="s">
        <v>80</v>
      </c>
      <c r="F8" s="12">
        <v>5</v>
      </c>
      <c r="G8" s="12">
        <v>4</v>
      </c>
      <c r="H8" s="30">
        <v>9</v>
      </c>
      <c r="I8" s="77"/>
      <c r="J8" s="75"/>
      <c r="K8" s="73" t="s">
        <v>163</v>
      </c>
      <c r="L8" s="74">
        <v>2</v>
      </c>
      <c r="M8" s="39"/>
      <c r="O8" s="73" t="s">
        <v>223</v>
      </c>
      <c r="P8" s="74">
        <v>1</v>
      </c>
      <c r="S8" s="1"/>
      <c r="AF8" s="1"/>
    </row>
    <row r="9" spans="4:32">
      <c r="D9" s="75"/>
      <c r="E9" s="11" t="s">
        <v>110</v>
      </c>
      <c r="F9" s="12">
        <v>8</v>
      </c>
      <c r="G9" s="12">
        <v>0</v>
      </c>
      <c r="H9" s="30">
        <v>8</v>
      </c>
      <c r="I9" s="77"/>
      <c r="J9" s="75"/>
      <c r="K9" s="73" t="s">
        <v>40</v>
      </c>
      <c r="L9" s="74">
        <v>2</v>
      </c>
      <c r="M9" s="39"/>
      <c r="O9" s="73" t="s">
        <v>39</v>
      </c>
      <c r="P9" s="74">
        <v>1</v>
      </c>
      <c r="S9" s="1"/>
      <c r="AF9" s="1"/>
    </row>
    <row r="10" spans="4:32">
      <c r="D10" s="75"/>
      <c r="E10" s="11" t="s">
        <v>37</v>
      </c>
      <c r="F10" s="12">
        <v>6</v>
      </c>
      <c r="G10" s="12">
        <v>2</v>
      </c>
      <c r="H10" s="30">
        <v>8</v>
      </c>
      <c r="I10" s="77"/>
      <c r="J10" s="75"/>
      <c r="K10" s="73" t="s">
        <v>51</v>
      </c>
      <c r="L10" s="74">
        <v>2</v>
      </c>
      <c r="M10" s="39"/>
      <c r="O10" s="73" t="s">
        <v>89</v>
      </c>
      <c r="P10" s="74">
        <v>1</v>
      </c>
      <c r="S10" s="1"/>
      <c r="AF10" s="1"/>
    </row>
    <row r="11" spans="4:32">
      <c r="D11" s="75"/>
      <c r="E11" s="11" t="s">
        <v>160</v>
      </c>
      <c r="F11" s="12">
        <v>8</v>
      </c>
      <c r="G11" s="12">
        <v>0</v>
      </c>
      <c r="H11" s="30">
        <v>8</v>
      </c>
      <c r="I11" s="77"/>
      <c r="J11" s="75"/>
      <c r="K11" s="73" t="s">
        <v>52</v>
      </c>
      <c r="L11" s="74">
        <v>2</v>
      </c>
      <c r="M11" s="39"/>
      <c r="O11" s="1"/>
      <c r="P11" s="1"/>
      <c r="S11" s="1"/>
      <c r="AF11" s="1"/>
    </row>
    <row r="12" spans="4:32">
      <c r="D12" s="75"/>
      <c r="E12" s="11" t="s">
        <v>130</v>
      </c>
      <c r="F12" s="12">
        <v>2</v>
      </c>
      <c r="G12" s="12">
        <v>5</v>
      </c>
      <c r="H12" s="30">
        <v>7</v>
      </c>
      <c r="I12" s="77"/>
      <c r="J12" s="75"/>
      <c r="K12" s="73" t="s">
        <v>181</v>
      </c>
      <c r="L12" s="74">
        <v>2</v>
      </c>
      <c r="M12" s="39"/>
      <c r="O12" s="1"/>
      <c r="P12" s="1"/>
      <c r="S12" s="1"/>
      <c r="AF12" s="1"/>
    </row>
    <row r="13" spans="4:32">
      <c r="D13" s="75"/>
      <c r="E13" s="11" t="s">
        <v>28</v>
      </c>
      <c r="F13" s="12">
        <v>6</v>
      </c>
      <c r="G13" s="12">
        <v>0</v>
      </c>
      <c r="H13" s="30">
        <v>6</v>
      </c>
      <c r="I13" s="77"/>
      <c r="J13" s="75"/>
      <c r="K13" s="73" t="s">
        <v>93</v>
      </c>
      <c r="L13" s="74">
        <v>2</v>
      </c>
      <c r="M13" s="39"/>
      <c r="O13" s="1"/>
      <c r="P13" s="1"/>
      <c r="S13" s="1"/>
      <c r="AF13" s="1"/>
    </row>
    <row r="14" spans="4:32">
      <c r="D14" s="75"/>
      <c r="E14" s="11" t="s">
        <v>133</v>
      </c>
      <c r="F14" s="12">
        <v>5</v>
      </c>
      <c r="G14" s="12">
        <v>0</v>
      </c>
      <c r="H14" s="30">
        <v>5</v>
      </c>
      <c r="I14" s="77"/>
      <c r="J14" s="75"/>
      <c r="K14" s="73" t="s">
        <v>145</v>
      </c>
      <c r="L14" s="74">
        <v>2</v>
      </c>
      <c r="M14" s="39"/>
      <c r="O14" s="1"/>
      <c r="P14" s="1"/>
      <c r="S14" s="1"/>
      <c r="AF14" s="1"/>
    </row>
    <row r="15" spans="4:32">
      <c r="D15" s="75"/>
      <c r="E15" s="11" t="s">
        <v>178</v>
      </c>
      <c r="F15" s="12">
        <v>4</v>
      </c>
      <c r="G15" s="12">
        <v>0</v>
      </c>
      <c r="H15" s="30">
        <v>4</v>
      </c>
      <c r="I15" s="77"/>
      <c r="J15" s="75"/>
      <c r="K15" s="73" t="s">
        <v>20</v>
      </c>
      <c r="L15" s="74">
        <v>2</v>
      </c>
      <c r="M15" s="39"/>
      <c r="O15" s="1"/>
      <c r="P15" s="1"/>
      <c r="S15" s="1"/>
      <c r="AF15" s="1"/>
    </row>
    <row r="16" spans="4:32">
      <c r="D16" s="75"/>
      <c r="E16" s="11" t="s">
        <v>20</v>
      </c>
      <c r="F16" s="12">
        <v>4</v>
      </c>
      <c r="G16" s="12">
        <v>0</v>
      </c>
      <c r="H16" s="30">
        <v>4</v>
      </c>
      <c r="I16" s="77"/>
      <c r="J16" s="75"/>
      <c r="K16" s="1"/>
      <c r="L16" s="1"/>
      <c r="O16" s="1"/>
      <c r="P16" s="1"/>
      <c r="S16" s="1"/>
      <c r="AF16" s="1"/>
    </row>
    <row r="17" spans="5:32" s="1" customFormat="1"/>
    <row r="18" spans="5:32" s="1" customFormat="1"/>
    <row r="19" spans="5:32" ht="48.95" customHeight="1">
      <c r="E19" s="162" t="s">
        <v>241</v>
      </c>
      <c r="F19" s="169"/>
      <c r="G19" s="169"/>
      <c r="H19" s="170"/>
      <c r="I19" s="78"/>
      <c r="K19" s="162" t="s">
        <v>244</v>
      </c>
      <c r="L19" s="163"/>
      <c r="M19" s="76"/>
      <c r="O19" s="1"/>
      <c r="P19" s="1"/>
      <c r="S19" s="1"/>
      <c r="AF19" s="1"/>
    </row>
    <row r="20" spans="5:32">
      <c r="E20" s="15"/>
      <c r="F20" s="171" t="s">
        <v>239</v>
      </c>
      <c r="G20" s="172"/>
      <c r="H20" s="173"/>
      <c r="I20" s="79"/>
      <c r="K20" s="16" t="s">
        <v>66</v>
      </c>
      <c r="L20" s="72" t="s">
        <v>17</v>
      </c>
      <c r="M20" s="77"/>
      <c r="O20" s="1"/>
      <c r="P20" s="1"/>
      <c r="S20" s="1"/>
      <c r="AC20" s="1"/>
      <c r="AD20" s="1"/>
      <c r="AE20" s="1"/>
      <c r="AF20" s="1"/>
    </row>
    <row r="21" spans="5:32">
      <c r="E21" s="16" t="s">
        <v>66</v>
      </c>
      <c r="F21" s="72" t="s">
        <v>15</v>
      </c>
      <c r="G21" s="72" t="s">
        <v>16</v>
      </c>
      <c r="H21" s="72" t="s">
        <v>17</v>
      </c>
      <c r="I21" s="77"/>
      <c r="K21" s="73" t="s">
        <v>52</v>
      </c>
      <c r="L21" s="74">
        <v>4</v>
      </c>
      <c r="M21" s="39"/>
      <c r="O21" s="1"/>
      <c r="P21" s="1"/>
    </row>
    <row r="22" spans="5:32">
      <c r="E22" s="73" t="s">
        <v>37</v>
      </c>
      <c r="F22" s="47">
        <v>8</v>
      </c>
      <c r="G22" s="47">
        <v>3</v>
      </c>
      <c r="H22" s="47">
        <v>11</v>
      </c>
      <c r="I22" s="8"/>
      <c r="K22" s="73" t="s">
        <v>46</v>
      </c>
      <c r="L22" s="74">
        <v>4</v>
      </c>
      <c r="M22" s="39"/>
      <c r="O22" s="1"/>
      <c r="P22" s="1"/>
      <c r="AC22" s="1"/>
      <c r="AD22" s="1"/>
      <c r="AE22" s="1"/>
    </row>
    <row r="23" spans="5:32">
      <c r="E23" s="73" t="s">
        <v>105</v>
      </c>
      <c r="F23" s="47">
        <v>6</v>
      </c>
      <c r="G23" s="47">
        <v>0</v>
      </c>
      <c r="H23" s="47">
        <v>6</v>
      </c>
      <c r="I23" s="8"/>
      <c r="K23" s="73" t="s">
        <v>27</v>
      </c>
      <c r="L23" s="74">
        <v>3</v>
      </c>
      <c r="M23" s="39"/>
      <c r="O23" s="1"/>
      <c r="P23" s="1"/>
      <c r="U23" s="164" t="s">
        <v>121</v>
      </c>
      <c r="V23" s="165"/>
      <c r="W23" s="165"/>
      <c r="X23" s="165"/>
      <c r="Y23" s="165"/>
      <c r="Z23" s="165"/>
      <c r="AA23" s="166"/>
      <c r="AC23" s="167" t="s">
        <v>249</v>
      </c>
      <c r="AD23" s="168"/>
      <c r="AE23" s="1"/>
    </row>
    <row r="24" spans="5:32">
      <c r="E24" s="73" t="s">
        <v>182</v>
      </c>
      <c r="F24" s="47">
        <v>5</v>
      </c>
      <c r="G24" s="47">
        <v>0</v>
      </c>
      <c r="H24" s="47">
        <v>5</v>
      </c>
      <c r="I24" s="8"/>
      <c r="K24" s="73" t="s">
        <v>105</v>
      </c>
      <c r="L24" s="74">
        <v>2</v>
      </c>
      <c r="M24" s="39"/>
      <c r="O24" s="1"/>
      <c r="P24" s="1"/>
      <c r="AC24" s="1"/>
      <c r="AD24" s="1"/>
      <c r="AE24" s="1"/>
    </row>
    <row r="25" spans="5:32">
      <c r="E25" s="73" t="s">
        <v>178</v>
      </c>
      <c r="F25" s="47">
        <v>5</v>
      </c>
      <c r="G25" s="47">
        <v>0</v>
      </c>
      <c r="H25" s="47">
        <v>5</v>
      </c>
      <c r="I25" s="8"/>
      <c r="K25" s="73" t="s">
        <v>28</v>
      </c>
      <c r="L25" s="74">
        <v>2</v>
      </c>
      <c r="M25" s="39"/>
      <c r="O25" s="1"/>
      <c r="P25" s="1"/>
      <c r="U25" s="38" t="s">
        <v>71</v>
      </c>
      <c r="V25" s="29" t="s">
        <v>245</v>
      </c>
      <c r="W25" s="29" t="s">
        <v>246</v>
      </c>
      <c r="X25" s="29" t="s">
        <v>247</v>
      </c>
      <c r="Y25" s="29" t="s">
        <v>140</v>
      </c>
      <c r="Z25" s="29" t="s">
        <v>3</v>
      </c>
      <c r="AA25" s="29" t="s">
        <v>4</v>
      </c>
      <c r="AC25" s="29" t="s">
        <v>3</v>
      </c>
      <c r="AD25" s="29" t="s">
        <v>4</v>
      </c>
      <c r="AE25" s="1"/>
    </row>
    <row r="26" spans="5:32">
      <c r="E26" s="73" t="s">
        <v>110</v>
      </c>
      <c r="F26" s="47">
        <v>4</v>
      </c>
      <c r="G26" s="47">
        <v>0</v>
      </c>
      <c r="H26" s="47">
        <v>4</v>
      </c>
      <c r="I26" s="8"/>
      <c r="K26" s="73" t="s">
        <v>37</v>
      </c>
      <c r="L26" s="74">
        <v>2</v>
      </c>
      <c r="M26" s="39"/>
      <c r="O26" s="1"/>
      <c r="P26" s="1"/>
      <c r="U26" s="2" t="s">
        <v>62</v>
      </c>
      <c r="V26" s="5">
        <v>10</v>
      </c>
      <c r="W26" s="5">
        <v>3</v>
      </c>
      <c r="X26" s="5">
        <v>4</v>
      </c>
      <c r="Y26" s="5">
        <v>3</v>
      </c>
      <c r="Z26" s="5">
        <v>17</v>
      </c>
      <c r="AA26" s="5">
        <v>19</v>
      </c>
      <c r="AC26" s="80">
        <f>Z26/V26</f>
        <v>1.7</v>
      </c>
      <c r="AD26" s="80">
        <f>AA26/V26</f>
        <v>1.9</v>
      </c>
      <c r="AE26" s="1"/>
    </row>
    <row r="27" spans="5:32">
      <c r="E27" s="73" t="s">
        <v>28</v>
      </c>
      <c r="F27" s="47">
        <v>4</v>
      </c>
      <c r="G27" s="47">
        <v>0</v>
      </c>
      <c r="H27" s="47">
        <v>4</v>
      </c>
      <c r="I27" s="8"/>
      <c r="K27" s="73" t="s">
        <v>53</v>
      </c>
      <c r="L27" s="74">
        <v>2</v>
      </c>
      <c r="M27" s="39"/>
      <c r="O27" s="1"/>
      <c r="P27" s="1"/>
      <c r="U27" s="2" t="s">
        <v>65</v>
      </c>
      <c r="V27" s="5">
        <v>11</v>
      </c>
      <c r="W27" s="5">
        <v>6</v>
      </c>
      <c r="X27" s="5">
        <v>1</v>
      </c>
      <c r="Y27" s="5">
        <v>4</v>
      </c>
      <c r="Z27" s="5">
        <v>44</v>
      </c>
      <c r="AA27" s="5">
        <v>40</v>
      </c>
      <c r="AC27" s="80">
        <f t="shared" ref="AC27:AC31" si="0">Z27/V27</f>
        <v>4</v>
      </c>
      <c r="AD27" s="80">
        <f t="shared" ref="AD27:AD31" si="1">AA27/V27</f>
        <v>3.6363636363636362</v>
      </c>
      <c r="AE27" s="1"/>
    </row>
    <row r="28" spans="5:32">
      <c r="E28" s="73" t="s">
        <v>48</v>
      </c>
      <c r="F28" s="47">
        <v>4</v>
      </c>
      <c r="G28" s="47">
        <v>0</v>
      </c>
      <c r="H28" s="47">
        <v>4</v>
      </c>
      <c r="I28" s="8"/>
      <c r="K28" s="73" t="s">
        <v>43</v>
      </c>
      <c r="L28" s="74">
        <v>2</v>
      </c>
      <c r="M28" s="39"/>
      <c r="O28" s="1"/>
      <c r="P28" s="1"/>
      <c r="U28" s="2" t="s">
        <v>63</v>
      </c>
      <c r="V28" s="5">
        <v>11</v>
      </c>
      <c r="W28" s="5">
        <v>3</v>
      </c>
      <c r="X28" s="5">
        <v>3</v>
      </c>
      <c r="Y28" s="5">
        <v>5</v>
      </c>
      <c r="Z28" s="5">
        <v>20</v>
      </c>
      <c r="AA28" s="5">
        <v>27</v>
      </c>
      <c r="AC28" s="80">
        <f t="shared" si="0"/>
        <v>1.8181818181818181</v>
      </c>
      <c r="AD28" s="80">
        <f t="shared" si="1"/>
        <v>2.4545454545454546</v>
      </c>
      <c r="AE28" s="1"/>
    </row>
    <row r="29" spans="5:32">
      <c r="E29" s="73" t="s">
        <v>180</v>
      </c>
      <c r="F29" s="47">
        <v>4</v>
      </c>
      <c r="G29" s="47">
        <v>0</v>
      </c>
      <c r="H29" s="47">
        <v>4</v>
      </c>
      <c r="I29" s="8"/>
      <c r="K29" s="73" t="s">
        <v>178</v>
      </c>
      <c r="L29" s="74">
        <v>2</v>
      </c>
      <c r="M29" s="39"/>
      <c r="O29" s="1"/>
      <c r="P29" s="1"/>
      <c r="U29" s="2" t="s">
        <v>61</v>
      </c>
      <c r="V29" s="5">
        <v>9</v>
      </c>
      <c r="W29" s="5">
        <v>4</v>
      </c>
      <c r="X29" s="5">
        <v>2</v>
      </c>
      <c r="Y29" s="5">
        <v>3</v>
      </c>
      <c r="Z29" s="5">
        <v>30</v>
      </c>
      <c r="AA29" s="5">
        <v>33</v>
      </c>
      <c r="AC29" s="80">
        <f t="shared" si="0"/>
        <v>3.3333333333333335</v>
      </c>
      <c r="AD29" s="80">
        <f t="shared" si="1"/>
        <v>3.6666666666666665</v>
      </c>
      <c r="AE29" s="1"/>
    </row>
    <row r="30" spans="5:32" s="1" customFormat="1">
      <c r="K30" s="2" t="s">
        <v>94</v>
      </c>
      <c r="L30" s="29">
        <v>2</v>
      </c>
      <c r="M30" s="39"/>
      <c r="U30" s="2" t="s">
        <v>69</v>
      </c>
      <c r="V30" s="5">
        <v>9</v>
      </c>
      <c r="W30" s="5">
        <v>6</v>
      </c>
      <c r="X30" s="5">
        <v>0</v>
      </c>
      <c r="Y30" s="5">
        <v>3</v>
      </c>
      <c r="Z30" s="5">
        <v>40</v>
      </c>
      <c r="AA30" s="5">
        <v>35</v>
      </c>
      <c r="AC30" s="80">
        <f t="shared" si="0"/>
        <v>4.4444444444444446</v>
      </c>
      <c r="AD30" s="80">
        <f t="shared" si="1"/>
        <v>3.8888888888888888</v>
      </c>
    </row>
    <row r="31" spans="5:32" s="1" customFormat="1">
      <c r="U31" s="2" t="s">
        <v>70</v>
      </c>
      <c r="V31" s="5">
        <v>2</v>
      </c>
      <c r="W31" s="5">
        <v>1</v>
      </c>
      <c r="X31" s="5">
        <v>1</v>
      </c>
      <c r="Y31" s="5">
        <v>0</v>
      </c>
      <c r="Z31" s="5">
        <v>4</v>
      </c>
      <c r="AA31" s="5">
        <v>3</v>
      </c>
      <c r="AC31" s="80">
        <f t="shared" si="0"/>
        <v>2</v>
      </c>
      <c r="AD31" s="80">
        <f t="shared" si="1"/>
        <v>1.5</v>
      </c>
    </row>
    <row r="32" spans="5:32" s="1" customFormat="1">
      <c r="U32" s="38" t="s">
        <v>248</v>
      </c>
      <c r="V32" s="38">
        <f>SUM(V26:V31)</f>
        <v>52</v>
      </c>
      <c r="W32" s="38">
        <f t="shared" ref="W32:AA32" si="2">SUM(W26:W31)</f>
        <v>23</v>
      </c>
      <c r="X32" s="38">
        <f t="shared" si="2"/>
        <v>11</v>
      </c>
      <c r="Y32" s="38">
        <f t="shared" si="2"/>
        <v>18</v>
      </c>
      <c r="Z32" s="38">
        <f t="shared" si="2"/>
        <v>155</v>
      </c>
      <c r="AA32" s="38">
        <f t="shared" si="2"/>
        <v>157</v>
      </c>
      <c r="AC32" s="81">
        <f t="shared" ref="AC32" si="3">Z32/V32</f>
        <v>2.9807692307692308</v>
      </c>
      <c r="AD32" s="81">
        <f t="shared" ref="AD32" si="4">AA32/V32</f>
        <v>3.0192307692307692</v>
      </c>
    </row>
    <row r="33" s="1" customFormat="1"/>
    <row r="34" s="1" customFormat="1"/>
    <row r="35" s="1" customFormat="1"/>
  </sheetData>
  <mergeCells count="9">
    <mergeCell ref="O3:P3"/>
    <mergeCell ref="U23:AA23"/>
    <mergeCell ref="AC23:AD23"/>
    <mergeCell ref="E19:H19"/>
    <mergeCell ref="F20:H20"/>
    <mergeCell ref="K3:L3"/>
    <mergeCell ref="K19:L19"/>
    <mergeCell ref="E3:H3"/>
    <mergeCell ref="F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Z79"/>
  <sheetViews>
    <sheetView workbookViewId="0">
      <pane ySplit="8" topLeftCell="A9" activePane="bottomLeft" state="frozen"/>
      <selection activeCell="J24" sqref="J24"/>
      <selection pane="bottomLeft" activeCell="W11" sqref="W11"/>
    </sheetView>
  </sheetViews>
  <sheetFormatPr defaultColWidth="10.875" defaultRowHeight="15.75"/>
  <cols>
    <col min="1" max="1" width="3.625" style="1" customWidth="1"/>
    <col min="2" max="2" width="24.5" style="1" customWidth="1"/>
    <col min="3" max="17" width="7.875" style="1" customWidth="1"/>
    <col min="18" max="20" width="7.875" style="1" hidden="1" customWidth="1"/>
    <col min="21" max="23" width="7.875" style="1" customWidth="1"/>
    <col min="24" max="24" width="7.875" style="8" customWidth="1"/>
    <col min="25" max="26" width="7.875" style="1" customWidth="1"/>
    <col min="27" max="16384" width="10.875" style="1"/>
  </cols>
  <sheetData>
    <row r="2" spans="2:26">
      <c r="B2" s="25" t="s">
        <v>120</v>
      </c>
    </row>
    <row r="3" spans="2:26">
      <c r="B3" s="25"/>
    </row>
    <row r="4" spans="2:26">
      <c r="B4" s="25" t="s">
        <v>124</v>
      </c>
      <c r="D4" s="152">
        <f>Results!E2</f>
        <v>45059</v>
      </c>
      <c r="E4" s="152"/>
    </row>
    <row r="6" spans="2:26" ht="26.1" customHeight="1">
      <c r="B6" s="174" t="s">
        <v>286</v>
      </c>
      <c r="C6" s="153"/>
      <c r="D6" s="153"/>
      <c r="E6" s="153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6"/>
    </row>
    <row r="7" spans="2:26">
      <c r="B7" s="13" t="s">
        <v>76</v>
      </c>
      <c r="C7" s="153" t="s">
        <v>62</v>
      </c>
      <c r="D7" s="154"/>
      <c r="E7" s="155"/>
      <c r="F7" s="153" t="s">
        <v>65</v>
      </c>
      <c r="G7" s="154"/>
      <c r="H7" s="155"/>
      <c r="I7" s="153" t="s">
        <v>63</v>
      </c>
      <c r="J7" s="154"/>
      <c r="K7" s="155"/>
      <c r="L7" s="153" t="s">
        <v>64</v>
      </c>
      <c r="M7" s="154"/>
      <c r="N7" s="155"/>
      <c r="O7" s="153" t="s">
        <v>61</v>
      </c>
      <c r="P7" s="154"/>
      <c r="Q7" s="155"/>
      <c r="R7" s="153" t="s">
        <v>69</v>
      </c>
      <c r="S7" s="154"/>
      <c r="T7" s="155"/>
      <c r="U7" s="153" t="s">
        <v>70</v>
      </c>
      <c r="V7" s="154"/>
      <c r="W7" s="155"/>
      <c r="X7" s="153" t="s">
        <v>77</v>
      </c>
      <c r="Y7" s="154"/>
      <c r="Z7" s="155"/>
    </row>
    <row r="8" spans="2:26">
      <c r="B8" s="3" t="s">
        <v>66</v>
      </c>
      <c r="C8" s="28" t="s">
        <v>15</v>
      </c>
      <c r="D8" s="14" t="s">
        <v>16</v>
      </c>
      <c r="E8" s="14" t="s">
        <v>17</v>
      </c>
      <c r="F8" s="28" t="s">
        <v>15</v>
      </c>
      <c r="G8" s="14" t="s">
        <v>16</v>
      </c>
      <c r="H8" s="14" t="s">
        <v>17</v>
      </c>
      <c r="I8" s="28" t="s">
        <v>15</v>
      </c>
      <c r="J8" s="14" t="s">
        <v>16</v>
      </c>
      <c r="K8" s="14" t="s">
        <v>17</v>
      </c>
      <c r="L8" s="28" t="s">
        <v>15</v>
      </c>
      <c r="M8" s="14" t="s">
        <v>16</v>
      </c>
      <c r="N8" s="14" t="s">
        <v>17</v>
      </c>
      <c r="O8" s="28" t="s">
        <v>15</v>
      </c>
      <c r="P8" s="14" t="s">
        <v>16</v>
      </c>
      <c r="Q8" s="14" t="s">
        <v>17</v>
      </c>
      <c r="R8" s="28" t="s">
        <v>15</v>
      </c>
      <c r="S8" s="14" t="s">
        <v>16</v>
      </c>
      <c r="T8" s="14" t="s">
        <v>17</v>
      </c>
      <c r="U8" s="28" t="s">
        <v>15</v>
      </c>
      <c r="V8" s="14" t="s">
        <v>16</v>
      </c>
      <c r="W8" s="14" t="s">
        <v>17</v>
      </c>
      <c r="X8" s="28" t="s">
        <v>15</v>
      </c>
      <c r="Y8" s="14" t="s">
        <v>16</v>
      </c>
      <c r="Z8" s="14" t="s">
        <v>17</v>
      </c>
    </row>
    <row r="9" spans="2:26">
      <c r="B9" s="2" t="s">
        <v>145</v>
      </c>
      <c r="C9" s="5">
        <v>9</v>
      </c>
      <c r="D9" s="5"/>
      <c r="E9" s="29">
        <f t="shared" ref="E9:E40" si="0">C9+D9</f>
        <v>9</v>
      </c>
      <c r="F9" s="5"/>
      <c r="G9" s="5"/>
      <c r="H9" s="29">
        <f t="shared" ref="H9:H40" si="1">F9+G9</f>
        <v>0</v>
      </c>
      <c r="I9" s="5"/>
      <c r="J9" s="5"/>
      <c r="K9" s="29">
        <f t="shared" ref="K9:K40" si="2">I9+J9</f>
        <v>0</v>
      </c>
      <c r="L9" s="5"/>
      <c r="M9" s="5"/>
      <c r="N9" s="29">
        <f t="shared" ref="N9:N40" si="3">L9+M9</f>
        <v>0</v>
      </c>
      <c r="O9" s="5"/>
      <c r="P9" s="5"/>
      <c r="Q9" s="29">
        <f t="shared" ref="Q9:Q40" si="4">O9+P9</f>
        <v>0</v>
      </c>
      <c r="R9" s="5"/>
      <c r="S9" s="5"/>
      <c r="T9" s="29">
        <f t="shared" ref="T9:T40" si="5">R9+S9</f>
        <v>0</v>
      </c>
      <c r="U9" s="5"/>
      <c r="V9" s="5"/>
      <c r="W9" s="29">
        <f t="shared" ref="W9:W40" si="6">U9+V9</f>
        <v>0</v>
      </c>
      <c r="X9" s="5">
        <f t="shared" ref="X9:X40" si="7">C9+F9+I9+L9+O9+R9+U9</f>
        <v>9</v>
      </c>
      <c r="Y9" s="5">
        <f t="shared" ref="Y9:Y40" si="8">D9+G9+J9+M9+P9+S9+V9</f>
        <v>0</v>
      </c>
      <c r="Z9" s="29">
        <f t="shared" ref="Z9:Z40" si="9">X9+Y9</f>
        <v>9</v>
      </c>
    </row>
    <row r="10" spans="2:26">
      <c r="B10" s="2" t="s">
        <v>84</v>
      </c>
      <c r="C10" s="5">
        <v>8</v>
      </c>
      <c r="D10" s="5"/>
      <c r="E10" s="29">
        <f t="shared" si="0"/>
        <v>8</v>
      </c>
      <c r="F10" s="5"/>
      <c r="G10" s="5"/>
      <c r="H10" s="29">
        <f t="shared" si="1"/>
        <v>0</v>
      </c>
      <c r="I10" s="5"/>
      <c r="J10" s="5"/>
      <c r="K10" s="29">
        <f t="shared" si="2"/>
        <v>0</v>
      </c>
      <c r="L10" s="5"/>
      <c r="M10" s="5"/>
      <c r="N10" s="29">
        <f t="shared" si="3"/>
        <v>0</v>
      </c>
      <c r="O10" s="5"/>
      <c r="P10" s="5"/>
      <c r="Q10" s="29">
        <f t="shared" si="4"/>
        <v>0</v>
      </c>
      <c r="R10" s="5"/>
      <c r="S10" s="5"/>
      <c r="T10" s="29">
        <f t="shared" si="5"/>
        <v>0</v>
      </c>
      <c r="U10" s="5"/>
      <c r="V10" s="5"/>
      <c r="W10" s="29">
        <f t="shared" si="6"/>
        <v>0</v>
      </c>
      <c r="X10" s="5">
        <f t="shared" si="7"/>
        <v>8</v>
      </c>
      <c r="Y10" s="5">
        <f t="shared" si="8"/>
        <v>0</v>
      </c>
      <c r="Z10" s="29">
        <f t="shared" si="9"/>
        <v>8</v>
      </c>
    </row>
    <row r="11" spans="2:26">
      <c r="B11" s="2" t="s">
        <v>55</v>
      </c>
      <c r="C11" s="5"/>
      <c r="D11" s="5"/>
      <c r="E11" s="29">
        <f t="shared" si="0"/>
        <v>0</v>
      </c>
      <c r="F11" s="5"/>
      <c r="G11" s="5"/>
      <c r="H11" s="29">
        <f t="shared" si="1"/>
        <v>0</v>
      </c>
      <c r="I11" s="5">
        <v>5</v>
      </c>
      <c r="J11" s="5"/>
      <c r="K11" s="29">
        <f t="shared" si="2"/>
        <v>5</v>
      </c>
      <c r="L11" s="5"/>
      <c r="M11" s="5"/>
      <c r="N11" s="29">
        <f t="shared" si="3"/>
        <v>0</v>
      </c>
      <c r="O11" s="5">
        <v>2</v>
      </c>
      <c r="P11" s="5"/>
      <c r="Q11" s="29">
        <f t="shared" si="4"/>
        <v>2</v>
      </c>
      <c r="R11" s="5"/>
      <c r="S11" s="5"/>
      <c r="T11" s="29">
        <f t="shared" si="5"/>
        <v>0</v>
      </c>
      <c r="U11" s="5"/>
      <c r="V11" s="5"/>
      <c r="W11" s="29">
        <f t="shared" si="6"/>
        <v>0</v>
      </c>
      <c r="X11" s="5">
        <f t="shared" si="7"/>
        <v>7</v>
      </c>
      <c r="Y11" s="5">
        <f t="shared" si="8"/>
        <v>0</v>
      </c>
      <c r="Z11" s="29">
        <f t="shared" si="9"/>
        <v>7</v>
      </c>
    </row>
    <row r="12" spans="2:26">
      <c r="B12" s="2" t="s">
        <v>41</v>
      </c>
      <c r="C12" s="5"/>
      <c r="D12" s="5"/>
      <c r="E12" s="29">
        <f t="shared" si="0"/>
        <v>0</v>
      </c>
      <c r="F12" s="5"/>
      <c r="G12" s="5"/>
      <c r="H12" s="29">
        <f t="shared" si="1"/>
        <v>0</v>
      </c>
      <c r="I12" s="5"/>
      <c r="J12" s="5"/>
      <c r="K12" s="29">
        <f t="shared" si="2"/>
        <v>0</v>
      </c>
      <c r="L12" s="5">
        <v>5</v>
      </c>
      <c r="M12" s="5"/>
      <c r="N12" s="29">
        <f t="shared" si="3"/>
        <v>5</v>
      </c>
      <c r="O12" s="5">
        <v>1</v>
      </c>
      <c r="P12" s="5"/>
      <c r="Q12" s="29">
        <f t="shared" si="4"/>
        <v>1</v>
      </c>
      <c r="R12" s="5"/>
      <c r="S12" s="5"/>
      <c r="T12" s="29">
        <f t="shared" si="5"/>
        <v>0</v>
      </c>
      <c r="U12" s="5"/>
      <c r="V12" s="5"/>
      <c r="W12" s="29">
        <f t="shared" si="6"/>
        <v>0</v>
      </c>
      <c r="X12" s="5">
        <f t="shared" si="7"/>
        <v>6</v>
      </c>
      <c r="Y12" s="5">
        <f t="shared" si="8"/>
        <v>0</v>
      </c>
      <c r="Z12" s="29">
        <f t="shared" si="9"/>
        <v>6</v>
      </c>
    </row>
    <row r="13" spans="2:26">
      <c r="B13" s="2" t="s">
        <v>80</v>
      </c>
      <c r="C13" s="5">
        <v>1</v>
      </c>
      <c r="D13" s="5"/>
      <c r="E13" s="29">
        <f t="shared" si="0"/>
        <v>1</v>
      </c>
      <c r="F13" s="5">
        <v>5</v>
      </c>
      <c r="G13" s="5"/>
      <c r="H13" s="29">
        <f t="shared" si="1"/>
        <v>5</v>
      </c>
      <c r="I13" s="5"/>
      <c r="J13" s="5"/>
      <c r="K13" s="29">
        <f t="shared" si="2"/>
        <v>0</v>
      </c>
      <c r="L13" s="5"/>
      <c r="M13" s="5"/>
      <c r="N13" s="29">
        <f t="shared" si="3"/>
        <v>0</v>
      </c>
      <c r="O13" s="5"/>
      <c r="P13" s="5"/>
      <c r="Q13" s="29">
        <f t="shared" si="4"/>
        <v>0</v>
      </c>
      <c r="R13" s="5"/>
      <c r="S13" s="5"/>
      <c r="T13" s="29">
        <f t="shared" si="5"/>
        <v>0</v>
      </c>
      <c r="U13" s="5"/>
      <c r="V13" s="5"/>
      <c r="W13" s="29">
        <f t="shared" si="6"/>
        <v>0</v>
      </c>
      <c r="X13" s="5">
        <f t="shared" si="7"/>
        <v>6</v>
      </c>
      <c r="Y13" s="5">
        <f t="shared" si="8"/>
        <v>0</v>
      </c>
      <c r="Z13" s="29">
        <f t="shared" si="9"/>
        <v>6</v>
      </c>
    </row>
    <row r="14" spans="2:26">
      <c r="B14" s="2" t="s">
        <v>160</v>
      </c>
      <c r="C14" s="5">
        <v>6</v>
      </c>
      <c r="D14" s="5"/>
      <c r="E14" s="29">
        <f t="shared" si="0"/>
        <v>6</v>
      </c>
      <c r="F14" s="5"/>
      <c r="G14" s="5"/>
      <c r="H14" s="29">
        <f t="shared" si="1"/>
        <v>0</v>
      </c>
      <c r="I14" s="5"/>
      <c r="J14" s="5"/>
      <c r="K14" s="29">
        <f t="shared" si="2"/>
        <v>0</v>
      </c>
      <c r="L14" s="5"/>
      <c r="M14" s="5"/>
      <c r="N14" s="29">
        <f t="shared" si="3"/>
        <v>0</v>
      </c>
      <c r="O14" s="5"/>
      <c r="P14" s="5"/>
      <c r="Q14" s="29">
        <f t="shared" si="4"/>
        <v>0</v>
      </c>
      <c r="R14" s="5"/>
      <c r="S14" s="5"/>
      <c r="T14" s="29">
        <f t="shared" si="5"/>
        <v>0</v>
      </c>
      <c r="U14" s="5"/>
      <c r="V14" s="5"/>
      <c r="W14" s="29">
        <f t="shared" si="6"/>
        <v>0</v>
      </c>
      <c r="X14" s="5">
        <f t="shared" si="7"/>
        <v>6</v>
      </c>
      <c r="Y14" s="5">
        <f t="shared" si="8"/>
        <v>0</v>
      </c>
      <c r="Z14" s="29">
        <f t="shared" si="9"/>
        <v>6</v>
      </c>
    </row>
    <row r="15" spans="2:26">
      <c r="B15" s="2" t="s">
        <v>184</v>
      </c>
      <c r="C15" s="5">
        <v>2</v>
      </c>
      <c r="D15" s="5"/>
      <c r="E15" s="29">
        <f t="shared" si="0"/>
        <v>2</v>
      </c>
      <c r="F15" s="5">
        <v>4</v>
      </c>
      <c r="G15" s="5"/>
      <c r="H15" s="29">
        <f t="shared" si="1"/>
        <v>4</v>
      </c>
      <c r="I15" s="5"/>
      <c r="J15" s="5"/>
      <c r="K15" s="29">
        <f t="shared" si="2"/>
        <v>0</v>
      </c>
      <c r="L15" s="5"/>
      <c r="M15" s="5"/>
      <c r="N15" s="29">
        <f t="shared" si="3"/>
        <v>0</v>
      </c>
      <c r="O15" s="5"/>
      <c r="P15" s="5"/>
      <c r="Q15" s="29">
        <f t="shared" si="4"/>
        <v>0</v>
      </c>
      <c r="R15" s="5"/>
      <c r="S15" s="5"/>
      <c r="T15" s="29">
        <f t="shared" si="5"/>
        <v>0</v>
      </c>
      <c r="U15" s="5"/>
      <c r="V15" s="5"/>
      <c r="W15" s="29">
        <f t="shared" si="6"/>
        <v>0</v>
      </c>
      <c r="X15" s="5">
        <f t="shared" si="7"/>
        <v>6</v>
      </c>
      <c r="Y15" s="5">
        <f t="shared" si="8"/>
        <v>0</v>
      </c>
      <c r="Z15" s="29">
        <f t="shared" si="9"/>
        <v>6</v>
      </c>
    </row>
    <row r="16" spans="2:26">
      <c r="B16" s="2" t="s">
        <v>37</v>
      </c>
      <c r="C16" s="5"/>
      <c r="D16" s="5"/>
      <c r="E16" s="29">
        <f t="shared" si="0"/>
        <v>0</v>
      </c>
      <c r="F16" s="5">
        <v>4</v>
      </c>
      <c r="G16" s="5"/>
      <c r="H16" s="29">
        <f t="shared" si="1"/>
        <v>4</v>
      </c>
      <c r="I16" s="5"/>
      <c r="J16" s="5"/>
      <c r="K16" s="29">
        <f t="shared" si="2"/>
        <v>0</v>
      </c>
      <c r="L16" s="5">
        <v>1</v>
      </c>
      <c r="M16" s="5"/>
      <c r="N16" s="29">
        <f t="shared" si="3"/>
        <v>1</v>
      </c>
      <c r="O16" s="5"/>
      <c r="P16" s="5"/>
      <c r="Q16" s="29">
        <f t="shared" si="4"/>
        <v>0</v>
      </c>
      <c r="R16" s="5"/>
      <c r="S16" s="5"/>
      <c r="T16" s="29">
        <f t="shared" si="5"/>
        <v>0</v>
      </c>
      <c r="U16" s="5"/>
      <c r="V16" s="5"/>
      <c r="W16" s="29">
        <f t="shared" si="6"/>
        <v>0</v>
      </c>
      <c r="X16" s="5">
        <f t="shared" si="7"/>
        <v>5</v>
      </c>
      <c r="Y16" s="5">
        <f t="shared" si="8"/>
        <v>0</v>
      </c>
      <c r="Z16" s="29">
        <f t="shared" si="9"/>
        <v>5</v>
      </c>
    </row>
    <row r="17" spans="2:26">
      <c r="B17" s="2" t="s">
        <v>19</v>
      </c>
      <c r="C17" s="5"/>
      <c r="D17" s="5"/>
      <c r="E17" s="29">
        <f t="shared" si="0"/>
        <v>0</v>
      </c>
      <c r="F17" s="5"/>
      <c r="G17" s="5"/>
      <c r="H17" s="29">
        <f t="shared" si="1"/>
        <v>0</v>
      </c>
      <c r="I17" s="5"/>
      <c r="J17" s="5"/>
      <c r="K17" s="29">
        <f t="shared" si="2"/>
        <v>0</v>
      </c>
      <c r="L17" s="5">
        <v>2</v>
      </c>
      <c r="M17" s="5"/>
      <c r="N17" s="29">
        <f t="shared" si="3"/>
        <v>2</v>
      </c>
      <c r="O17" s="5">
        <v>3</v>
      </c>
      <c r="P17" s="5"/>
      <c r="Q17" s="29">
        <f t="shared" si="4"/>
        <v>3</v>
      </c>
      <c r="R17" s="5"/>
      <c r="S17" s="5"/>
      <c r="T17" s="29">
        <f t="shared" si="5"/>
        <v>0</v>
      </c>
      <c r="U17" s="5"/>
      <c r="V17" s="5"/>
      <c r="W17" s="29">
        <f t="shared" si="6"/>
        <v>0</v>
      </c>
      <c r="X17" s="5">
        <f t="shared" si="7"/>
        <v>5</v>
      </c>
      <c r="Y17" s="5">
        <f t="shared" si="8"/>
        <v>0</v>
      </c>
      <c r="Z17" s="29">
        <f t="shared" si="9"/>
        <v>5</v>
      </c>
    </row>
    <row r="18" spans="2:26">
      <c r="B18" s="2" t="s">
        <v>125</v>
      </c>
      <c r="C18" s="5"/>
      <c r="D18" s="5"/>
      <c r="E18" s="29">
        <f t="shared" si="0"/>
        <v>0</v>
      </c>
      <c r="F18" s="5">
        <v>5</v>
      </c>
      <c r="G18" s="5"/>
      <c r="H18" s="29">
        <f t="shared" si="1"/>
        <v>5</v>
      </c>
      <c r="I18" s="5"/>
      <c r="J18" s="5"/>
      <c r="K18" s="29">
        <f t="shared" si="2"/>
        <v>0</v>
      </c>
      <c r="L18" s="5"/>
      <c r="M18" s="5"/>
      <c r="N18" s="29">
        <f t="shared" si="3"/>
        <v>0</v>
      </c>
      <c r="O18" s="5"/>
      <c r="P18" s="5"/>
      <c r="Q18" s="29">
        <f t="shared" si="4"/>
        <v>0</v>
      </c>
      <c r="R18" s="5"/>
      <c r="S18" s="5"/>
      <c r="T18" s="29">
        <f t="shared" si="5"/>
        <v>0</v>
      </c>
      <c r="U18" s="5"/>
      <c r="V18" s="5"/>
      <c r="W18" s="29">
        <f t="shared" si="6"/>
        <v>0</v>
      </c>
      <c r="X18" s="5">
        <f t="shared" si="7"/>
        <v>5</v>
      </c>
      <c r="Y18" s="5">
        <f t="shared" si="8"/>
        <v>0</v>
      </c>
      <c r="Z18" s="29">
        <f t="shared" si="9"/>
        <v>5</v>
      </c>
    </row>
    <row r="19" spans="2:26">
      <c r="B19" s="2" t="s">
        <v>163</v>
      </c>
      <c r="C19" s="5"/>
      <c r="D19" s="5"/>
      <c r="E19" s="29">
        <f t="shared" si="0"/>
        <v>0</v>
      </c>
      <c r="F19" s="5"/>
      <c r="G19" s="5"/>
      <c r="H19" s="29">
        <f t="shared" si="1"/>
        <v>0</v>
      </c>
      <c r="I19" s="5"/>
      <c r="J19" s="5"/>
      <c r="K19" s="29">
        <f t="shared" si="2"/>
        <v>0</v>
      </c>
      <c r="L19" s="5">
        <v>4</v>
      </c>
      <c r="M19" s="5"/>
      <c r="N19" s="29">
        <f t="shared" si="3"/>
        <v>4</v>
      </c>
      <c r="O19" s="5"/>
      <c r="P19" s="5"/>
      <c r="Q19" s="29">
        <f t="shared" si="4"/>
        <v>0</v>
      </c>
      <c r="R19" s="5"/>
      <c r="S19" s="5"/>
      <c r="T19" s="29">
        <f t="shared" si="5"/>
        <v>0</v>
      </c>
      <c r="U19" s="5"/>
      <c r="V19" s="5"/>
      <c r="W19" s="29">
        <f t="shared" si="6"/>
        <v>0</v>
      </c>
      <c r="X19" s="5">
        <f t="shared" si="7"/>
        <v>4</v>
      </c>
      <c r="Y19" s="5">
        <f t="shared" si="8"/>
        <v>0</v>
      </c>
      <c r="Z19" s="29">
        <f t="shared" si="9"/>
        <v>4</v>
      </c>
    </row>
    <row r="20" spans="2:26">
      <c r="B20" s="2" t="s">
        <v>105</v>
      </c>
      <c r="C20" s="5"/>
      <c r="D20" s="5"/>
      <c r="E20" s="29">
        <f t="shared" si="0"/>
        <v>0</v>
      </c>
      <c r="F20" s="5">
        <v>1</v>
      </c>
      <c r="G20" s="5"/>
      <c r="H20" s="29">
        <f t="shared" si="1"/>
        <v>1</v>
      </c>
      <c r="I20" s="5">
        <v>2</v>
      </c>
      <c r="J20" s="5"/>
      <c r="K20" s="29">
        <f t="shared" si="2"/>
        <v>2</v>
      </c>
      <c r="L20" s="5">
        <v>1</v>
      </c>
      <c r="M20" s="5"/>
      <c r="N20" s="29">
        <f t="shared" si="3"/>
        <v>1</v>
      </c>
      <c r="O20" s="5"/>
      <c r="P20" s="5"/>
      <c r="Q20" s="29">
        <f t="shared" si="4"/>
        <v>0</v>
      </c>
      <c r="R20" s="5"/>
      <c r="S20" s="5"/>
      <c r="T20" s="29">
        <f t="shared" si="5"/>
        <v>0</v>
      </c>
      <c r="U20" s="5"/>
      <c r="V20" s="5"/>
      <c r="W20" s="29">
        <f t="shared" si="6"/>
        <v>0</v>
      </c>
      <c r="X20" s="5">
        <f t="shared" si="7"/>
        <v>4</v>
      </c>
      <c r="Y20" s="5">
        <f t="shared" si="8"/>
        <v>0</v>
      </c>
      <c r="Z20" s="29">
        <f t="shared" si="9"/>
        <v>4</v>
      </c>
    </row>
    <row r="21" spans="2:26">
      <c r="B21" s="2" t="s">
        <v>408</v>
      </c>
      <c r="C21" s="5"/>
      <c r="D21" s="5"/>
      <c r="E21" s="29">
        <f t="shared" si="0"/>
        <v>0</v>
      </c>
      <c r="F21" s="5"/>
      <c r="G21" s="5"/>
      <c r="H21" s="29">
        <f t="shared" si="1"/>
        <v>0</v>
      </c>
      <c r="I21" s="5"/>
      <c r="J21" s="5"/>
      <c r="K21" s="29">
        <f t="shared" si="2"/>
        <v>0</v>
      </c>
      <c r="L21" s="5"/>
      <c r="M21" s="5"/>
      <c r="N21" s="29">
        <f t="shared" si="3"/>
        <v>0</v>
      </c>
      <c r="O21" s="5">
        <v>4</v>
      </c>
      <c r="P21" s="5"/>
      <c r="Q21" s="29">
        <f t="shared" si="4"/>
        <v>4</v>
      </c>
      <c r="R21" s="5"/>
      <c r="S21" s="5"/>
      <c r="T21" s="29">
        <f t="shared" si="5"/>
        <v>0</v>
      </c>
      <c r="U21" s="5"/>
      <c r="V21" s="5"/>
      <c r="W21" s="29">
        <f t="shared" si="6"/>
        <v>0</v>
      </c>
      <c r="X21" s="5">
        <f t="shared" si="7"/>
        <v>4</v>
      </c>
      <c r="Y21" s="5">
        <f t="shared" si="8"/>
        <v>0</v>
      </c>
      <c r="Z21" s="29">
        <f t="shared" si="9"/>
        <v>4</v>
      </c>
    </row>
    <row r="22" spans="2:26">
      <c r="B22" s="2" t="s">
        <v>102</v>
      </c>
      <c r="C22" s="5">
        <v>4</v>
      </c>
      <c r="D22" s="5"/>
      <c r="E22" s="29">
        <f t="shared" si="0"/>
        <v>4</v>
      </c>
      <c r="F22" s="5"/>
      <c r="G22" s="5"/>
      <c r="H22" s="29">
        <f t="shared" si="1"/>
        <v>0</v>
      </c>
      <c r="I22" s="5"/>
      <c r="J22" s="5"/>
      <c r="K22" s="29">
        <f t="shared" si="2"/>
        <v>0</v>
      </c>
      <c r="L22" s="5"/>
      <c r="M22" s="5"/>
      <c r="N22" s="29">
        <f t="shared" si="3"/>
        <v>0</v>
      </c>
      <c r="O22" s="5"/>
      <c r="P22" s="5"/>
      <c r="Q22" s="29">
        <f t="shared" si="4"/>
        <v>0</v>
      </c>
      <c r="R22" s="5"/>
      <c r="S22" s="5"/>
      <c r="T22" s="29">
        <f t="shared" si="5"/>
        <v>0</v>
      </c>
      <c r="U22" s="5"/>
      <c r="V22" s="5"/>
      <c r="W22" s="29">
        <f t="shared" si="6"/>
        <v>0</v>
      </c>
      <c r="X22" s="5">
        <f t="shared" si="7"/>
        <v>4</v>
      </c>
      <c r="Y22" s="5">
        <f t="shared" si="8"/>
        <v>0</v>
      </c>
      <c r="Z22" s="29">
        <f t="shared" si="9"/>
        <v>4</v>
      </c>
    </row>
    <row r="23" spans="2:26">
      <c r="B23" s="2" t="s">
        <v>183</v>
      </c>
      <c r="C23" s="5"/>
      <c r="D23" s="5"/>
      <c r="E23" s="29">
        <f t="shared" si="0"/>
        <v>0</v>
      </c>
      <c r="F23" s="5"/>
      <c r="G23" s="5"/>
      <c r="H23" s="29">
        <f t="shared" si="1"/>
        <v>0</v>
      </c>
      <c r="I23" s="5">
        <v>1</v>
      </c>
      <c r="J23" s="5">
        <v>1</v>
      </c>
      <c r="K23" s="29">
        <f t="shared" si="2"/>
        <v>2</v>
      </c>
      <c r="L23" s="5">
        <v>1</v>
      </c>
      <c r="M23" s="5"/>
      <c r="N23" s="29">
        <f t="shared" si="3"/>
        <v>1</v>
      </c>
      <c r="O23" s="5">
        <v>1</v>
      </c>
      <c r="P23" s="5"/>
      <c r="Q23" s="29">
        <f t="shared" si="4"/>
        <v>1</v>
      </c>
      <c r="R23" s="5"/>
      <c r="S23" s="5"/>
      <c r="T23" s="29">
        <f t="shared" si="5"/>
        <v>0</v>
      </c>
      <c r="U23" s="5"/>
      <c r="V23" s="5"/>
      <c r="W23" s="29">
        <f t="shared" si="6"/>
        <v>0</v>
      </c>
      <c r="X23" s="5">
        <f t="shared" si="7"/>
        <v>3</v>
      </c>
      <c r="Y23" s="5">
        <f t="shared" si="8"/>
        <v>1</v>
      </c>
      <c r="Z23" s="29">
        <f t="shared" si="9"/>
        <v>4</v>
      </c>
    </row>
    <row r="24" spans="2:26">
      <c r="B24" s="2" t="s">
        <v>27</v>
      </c>
      <c r="C24" s="5"/>
      <c r="D24" s="5"/>
      <c r="E24" s="29">
        <f t="shared" si="0"/>
        <v>0</v>
      </c>
      <c r="F24" s="5"/>
      <c r="G24" s="5"/>
      <c r="H24" s="29">
        <f t="shared" si="1"/>
        <v>0</v>
      </c>
      <c r="I24" s="5">
        <v>1</v>
      </c>
      <c r="J24" s="5"/>
      <c r="K24" s="29">
        <f t="shared" si="2"/>
        <v>1</v>
      </c>
      <c r="L24" s="5"/>
      <c r="M24" s="5"/>
      <c r="N24" s="29">
        <f t="shared" si="3"/>
        <v>0</v>
      </c>
      <c r="O24" s="5">
        <v>1</v>
      </c>
      <c r="P24" s="5"/>
      <c r="Q24" s="29">
        <f t="shared" si="4"/>
        <v>1</v>
      </c>
      <c r="R24" s="5"/>
      <c r="S24" s="5"/>
      <c r="T24" s="29">
        <f t="shared" si="5"/>
        <v>0</v>
      </c>
      <c r="U24" s="5"/>
      <c r="V24" s="5">
        <v>2</v>
      </c>
      <c r="W24" s="29">
        <f t="shared" si="6"/>
        <v>2</v>
      </c>
      <c r="X24" s="5">
        <f t="shared" si="7"/>
        <v>2</v>
      </c>
      <c r="Y24" s="5">
        <f t="shared" si="8"/>
        <v>2</v>
      </c>
      <c r="Z24" s="29">
        <f t="shared" si="9"/>
        <v>4</v>
      </c>
    </row>
    <row r="25" spans="2:26">
      <c r="B25" s="2" t="s">
        <v>110</v>
      </c>
      <c r="C25" s="5"/>
      <c r="D25" s="5"/>
      <c r="E25" s="29">
        <f t="shared" si="0"/>
        <v>0</v>
      </c>
      <c r="F25" s="5"/>
      <c r="G25" s="5"/>
      <c r="H25" s="29">
        <f t="shared" si="1"/>
        <v>0</v>
      </c>
      <c r="I25" s="5"/>
      <c r="J25" s="5"/>
      <c r="K25" s="29">
        <f t="shared" si="2"/>
        <v>0</v>
      </c>
      <c r="L25" s="5">
        <v>3</v>
      </c>
      <c r="M25" s="5"/>
      <c r="N25" s="29">
        <f t="shared" si="3"/>
        <v>3</v>
      </c>
      <c r="O25" s="5"/>
      <c r="P25" s="5"/>
      <c r="Q25" s="29">
        <f t="shared" si="4"/>
        <v>0</v>
      </c>
      <c r="R25" s="5"/>
      <c r="S25" s="5"/>
      <c r="T25" s="29">
        <f t="shared" si="5"/>
        <v>0</v>
      </c>
      <c r="U25" s="5"/>
      <c r="V25" s="5"/>
      <c r="W25" s="29">
        <f t="shared" si="6"/>
        <v>0</v>
      </c>
      <c r="X25" s="5">
        <f t="shared" si="7"/>
        <v>3</v>
      </c>
      <c r="Y25" s="5">
        <f t="shared" si="8"/>
        <v>0</v>
      </c>
      <c r="Z25" s="29">
        <f t="shared" si="9"/>
        <v>3</v>
      </c>
    </row>
    <row r="26" spans="2:26">
      <c r="B26" s="2" t="s">
        <v>308</v>
      </c>
      <c r="C26" s="5"/>
      <c r="D26" s="5"/>
      <c r="E26" s="29">
        <f t="shared" si="0"/>
        <v>0</v>
      </c>
      <c r="F26" s="5"/>
      <c r="G26" s="5"/>
      <c r="H26" s="29">
        <f t="shared" si="1"/>
        <v>0</v>
      </c>
      <c r="I26" s="5">
        <v>3</v>
      </c>
      <c r="J26" s="5"/>
      <c r="K26" s="29">
        <f t="shared" si="2"/>
        <v>3</v>
      </c>
      <c r="L26" s="5"/>
      <c r="M26" s="5"/>
      <c r="N26" s="29">
        <f t="shared" si="3"/>
        <v>0</v>
      </c>
      <c r="O26" s="5"/>
      <c r="P26" s="5"/>
      <c r="Q26" s="29">
        <f t="shared" si="4"/>
        <v>0</v>
      </c>
      <c r="R26" s="5"/>
      <c r="S26" s="5"/>
      <c r="T26" s="29">
        <f t="shared" si="5"/>
        <v>0</v>
      </c>
      <c r="U26" s="5"/>
      <c r="V26" s="5"/>
      <c r="W26" s="29">
        <f t="shared" si="6"/>
        <v>0</v>
      </c>
      <c r="X26" s="5">
        <f t="shared" si="7"/>
        <v>3</v>
      </c>
      <c r="Y26" s="5">
        <f t="shared" si="8"/>
        <v>0</v>
      </c>
      <c r="Z26" s="29">
        <f t="shared" si="9"/>
        <v>3</v>
      </c>
    </row>
    <row r="27" spans="2:26">
      <c r="B27" s="2" t="s">
        <v>203</v>
      </c>
      <c r="C27" s="5">
        <v>2</v>
      </c>
      <c r="D27" s="5"/>
      <c r="E27" s="29">
        <f t="shared" si="0"/>
        <v>2</v>
      </c>
      <c r="F27" s="5">
        <v>1</v>
      </c>
      <c r="G27" s="5"/>
      <c r="H27" s="29">
        <f t="shared" si="1"/>
        <v>1</v>
      </c>
      <c r="I27" s="5"/>
      <c r="J27" s="5"/>
      <c r="K27" s="29">
        <f t="shared" si="2"/>
        <v>0</v>
      </c>
      <c r="L27" s="5"/>
      <c r="M27" s="5"/>
      <c r="N27" s="29">
        <f t="shared" si="3"/>
        <v>0</v>
      </c>
      <c r="O27" s="5"/>
      <c r="P27" s="5"/>
      <c r="Q27" s="29">
        <f t="shared" si="4"/>
        <v>0</v>
      </c>
      <c r="R27" s="5"/>
      <c r="S27" s="5"/>
      <c r="T27" s="29">
        <f t="shared" si="5"/>
        <v>0</v>
      </c>
      <c r="U27" s="5"/>
      <c r="V27" s="5"/>
      <c r="W27" s="29">
        <f t="shared" si="6"/>
        <v>0</v>
      </c>
      <c r="X27" s="5">
        <f t="shared" si="7"/>
        <v>3</v>
      </c>
      <c r="Y27" s="5">
        <f t="shared" si="8"/>
        <v>0</v>
      </c>
      <c r="Z27" s="29">
        <f t="shared" si="9"/>
        <v>3</v>
      </c>
    </row>
    <row r="28" spans="2:26">
      <c r="B28" s="2" t="s">
        <v>48</v>
      </c>
      <c r="C28" s="5"/>
      <c r="D28" s="5"/>
      <c r="E28" s="29">
        <f t="shared" si="0"/>
        <v>0</v>
      </c>
      <c r="F28" s="5"/>
      <c r="G28" s="5"/>
      <c r="H28" s="29">
        <f t="shared" si="1"/>
        <v>0</v>
      </c>
      <c r="I28" s="5"/>
      <c r="J28" s="5"/>
      <c r="K28" s="29">
        <f t="shared" si="2"/>
        <v>0</v>
      </c>
      <c r="L28" s="5">
        <v>3</v>
      </c>
      <c r="M28" s="5"/>
      <c r="N28" s="29">
        <f t="shared" si="3"/>
        <v>3</v>
      </c>
      <c r="O28" s="5"/>
      <c r="P28" s="5"/>
      <c r="Q28" s="29">
        <f t="shared" si="4"/>
        <v>0</v>
      </c>
      <c r="R28" s="5"/>
      <c r="S28" s="5"/>
      <c r="T28" s="29">
        <f t="shared" si="5"/>
        <v>0</v>
      </c>
      <c r="U28" s="5"/>
      <c r="V28" s="5"/>
      <c r="W28" s="29">
        <f t="shared" si="6"/>
        <v>0</v>
      </c>
      <c r="X28" s="5">
        <f t="shared" si="7"/>
        <v>3</v>
      </c>
      <c r="Y28" s="5">
        <f t="shared" si="8"/>
        <v>0</v>
      </c>
      <c r="Z28" s="29">
        <f t="shared" si="9"/>
        <v>3</v>
      </c>
    </row>
    <row r="29" spans="2:26">
      <c r="B29" s="2" t="s">
        <v>165</v>
      </c>
      <c r="C29" s="5"/>
      <c r="D29" s="5"/>
      <c r="E29" s="29">
        <f t="shared" si="0"/>
        <v>0</v>
      </c>
      <c r="F29" s="5"/>
      <c r="G29" s="5"/>
      <c r="H29" s="29">
        <f t="shared" si="1"/>
        <v>0</v>
      </c>
      <c r="I29" s="5"/>
      <c r="J29" s="5"/>
      <c r="K29" s="29">
        <f t="shared" si="2"/>
        <v>0</v>
      </c>
      <c r="L29" s="5">
        <v>1</v>
      </c>
      <c r="M29" s="5"/>
      <c r="N29" s="29">
        <f t="shared" si="3"/>
        <v>1</v>
      </c>
      <c r="O29" s="5">
        <v>2</v>
      </c>
      <c r="P29" s="5"/>
      <c r="Q29" s="29">
        <f t="shared" si="4"/>
        <v>2</v>
      </c>
      <c r="R29" s="5"/>
      <c r="S29" s="5"/>
      <c r="T29" s="29">
        <f t="shared" si="5"/>
        <v>0</v>
      </c>
      <c r="U29" s="5"/>
      <c r="V29" s="5"/>
      <c r="W29" s="29">
        <f t="shared" si="6"/>
        <v>0</v>
      </c>
      <c r="X29" s="5">
        <f t="shared" si="7"/>
        <v>3</v>
      </c>
      <c r="Y29" s="5">
        <f t="shared" si="8"/>
        <v>0</v>
      </c>
      <c r="Z29" s="29">
        <f t="shared" si="9"/>
        <v>3</v>
      </c>
    </row>
    <row r="30" spans="2:26">
      <c r="B30" s="2" t="s">
        <v>92</v>
      </c>
      <c r="C30" s="5"/>
      <c r="D30" s="5"/>
      <c r="E30" s="29">
        <f t="shared" si="0"/>
        <v>0</v>
      </c>
      <c r="F30" s="5"/>
      <c r="G30" s="5"/>
      <c r="H30" s="29">
        <f t="shared" si="1"/>
        <v>0</v>
      </c>
      <c r="I30" s="5"/>
      <c r="J30" s="5"/>
      <c r="K30" s="29">
        <f t="shared" si="2"/>
        <v>0</v>
      </c>
      <c r="L30" s="5">
        <v>2</v>
      </c>
      <c r="M30" s="5">
        <v>1</v>
      </c>
      <c r="N30" s="29">
        <f t="shared" si="3"/>
        <v>3</v>
      </c>
      <c r="O30" s="5"/>
      <c r="P30" s="5"/>
      <c r="Q30" s="29">
        <f t="shared" si="4"/>
        <v>0</v>
      </c>
      <c r="R30" s="5"/>
      <c r="S30" s="5"/>
      <c r="T30" s="29">
        <f t="shared" si="5"/>
        <v>0</v>
      </c>
      <c r="U30" s="5"/>
      <c r="V30" s="5"/>
      <c r="W30" s="29">
        <f t="shared" si="6"/>
        <v>0</v>
      </c>
      <c r="X30" s="5">
        <f t="shared" si="7"/>
        <v>2</v>
      </c>
      <c r="Y30" s="5">
        <f t="shared" si="8"/>
        <v>1</v>
      </c>
      <c r="Z30" s="29">
        <f t="shared" si="9"/>
        <v>3</v>
      </c>
    </row>
    <row r="31" spans="2:26">
      <c r="B31" s="2" t="s">
        <v>91</v>
      </c>
      <c r="C31" s="5">
        <v>3</v>
      </c>
      <c r="D31" s="5"/>
      <c r="E31" s="29">
        <f t="shared" si="0"/>
        <v>3</v>
      </c>
      <c r="F31" s="5"/>
      <c r="G31" s="5"/>
      <c r="H31" s="29">
        <f t="shared" si="1"/>
        <v>0</v>
      </c>
      <c r="I31" s="5"/>
      <c r="J31" s="5"/>
      <c r="K31" s="29">
        <f t="shared" si="2"/>
        <v>0</v>
      </c>
      <c r="L31" s="5"/>
      <c r="M31" s="5"/>
      <c r="N31" s="29">
        <f t="shared" si="3"/>
        <v>0</v>
      </c>
      <c r="O31" s="5"/>
      <c r="P31" s="5"/>
      <c r="Q31" s="29">
        <f t="shared" si="4"/>
        <v>0</v>
      </c>
      <c r="R31" s="5"/>
      <c r="S31" s="5"/>
      <c r="T31" s="29">
        <f t="shared" si="5"/>
        <v>0</v>
      </c>
      <c r="U31" s="5"/>
      <c r="V31" s="5"/>
      <c r="W31" s="29">
        <f t="shared" si="6"/>
        <v>0</v>
      </c>
      <c r="X31" s="5">
        <f t="shared" si="7"/>
        <v>3</v>
      </c>
      <c r="Y31" s="5">
        <f t="shared" si="8"/>
        <v>0</v>
      </c>
      <c r="Z31" s="29">
        <f t="shared" si="9"/>
        <v>3</v>
      </c>
    </row>
    <row r="32" spans="2:26">
      <c r="B32" s="2" t="s">
        <v>251</v>
      </c>
      <c r="C32" s="5">
        <v>3</v>
      </c>
      <c r="D32" s="5"/>
      <c r="E32" s="29">
        <f t="shared" si="0"/>
        <v>3</v>
      </c>
      <c r="F32" s="5"/>
      <c r="G32" s="5"/>
      <c r="H32" s="29">
        <f t="shared" si="1"/>
        <v>0</v>
      </c>
      <c r="I32" s="5"/>
      <c r="J32" s="5"/>
      <c r="K32" s="29">
        <f t="shared" si="2"/>
        <v>0</v>
      </c>
      <c r="L32" s="5"/>
      <c r="M32" s="5"/>
      <c r="N32" s="29">
        <f t="shared" si="3"/>
        <v>0</v>
      </c>
      <c r="O32" s="5"/>
      <c r="P32" s="5"/>
      <c r="Q32" s="29">
        <f t="shared" si="4"/>
        <v>0</v>
      </c>
      <c r="R32" s="5"/>
      <c r="S32" s="5"/>
      <c r="T32" s="29">
        <f t="shared" si="5"/>
        <v>0</v>
      </c>
      <c r="U32" s="5"/>
      <c r="V32" s="5"/>
      <c r="W32" s="29">
        <f t="shared" si="6"/>
        <v>0</v>
      </c>
      <c r="X32" s="5">
        <f t="shared" si="7"/>
        <v>3</v>
      </c>
      <c r="Y32" s="5">
        <f t="shared" si="8"/>
        <v>0</v>
      </c>
      <c r="Z32" s="29">
        <f t="shared" si="9"/>
        <v>3</v>
      </c>
    </row>
    <row r="33" spans="2:26">
      <c r="B33" s="2" t="s">
        <v>234</v>
      </c>
      <c r="C33" s="5"/>
      <c r="D33" s="5"/>
      <c r="E33" s="29">
        <f t="shared" si="0"/>
        <v>0</v>
      </c>
      <c r="F33" s="5">
        <v>2</v>
      </c>
      <c r="G33" s="5"/>
      <c r="H33" s="29">
        <f t="shared" si="1"/>
        <v>2</v>
      </c>
      <c r="I33" s="5"/>
      <c r="J33" s="5"/>
      <c r="K33" s="29">
        <f t="shared" si="2"/>
        <v>0</v>
      </c>
      <c r="L33" s="5"/>
      <c r="M33" s="5"/>
      <c r="N33" s="29">
        <f t="shared" si="3"/>
        <v>0</v>
      </c>
      <c r="O33" s="5"/>
      <c r="P33" s="5"/>
      <c r="Q33" s="29">
        <f t="shared" si="4"/>
        <v>0</v>
      </c>
      <c r="R33" s="5"/>
      <c r="S33" s="5"/>
      <c r="T33" s="29">
        <f t="shared" si="5"/>
        <v>0</v>
      </c>
      <c r="U33" s="5"/>
      <c r="V33" s="5"/>
      <c r="W33" s="29">
        <f t="shared" si="6"/>
        <v>0</v>
      </c>
      <c r="X33" s="5">
        <f t="shared" si="7"/>
        <v>2</v>
      </c>
      <c r="Y33" s="5">
        <f t="shared" si="8"/>
        <v>0</v>
      </c>
      <c r="Z33" s="29">
        <f t="shared" si="9"/>
        <v>2</v>
      </c>
    </row>
    <row r="34" spans="2:26">
      <c r="B34" s="2" t="s">
        <v>282</v>
      </c>
      <c r="C34" s="5"/>
      <c r="D34" s="5"/>
      <c r="E34" s="29">
        <f t="shared" si="0"/>
        <v>0</v>
      </c>
      <c r="F34" s="5"/>
      <c r="G34" s="5"/>
      <c r="H34" s="29">
        <f t="shared" si="1"/>
        <v>0</v>
      </c>
      <c r="I34" s="5"/>
      <c r="J34" s="5"/>
      <c r="K34" s="29">
        <f t="shared" si="2"/>
        <v>0</v>
      </c>
      <c r="L34" s="5">
        <v>1</v>
      </c>
      <c r="M34" s="5"/>
      <c r="N34" s="29">
        <f t="shared" si="3"/>
        <v>1</v>
      </c>
      <c r="O34" s="5">
        <v>1</v>
      </c>
      <c r="P34" s="5"/>
      <c r="Q34" s="29">
        <f t="shared" si="4"/>
        <v>1</v>
      </c>
      <c r="R34" s="5"/>
      <c r="S34" s="5"/>
      <c r="T34" s="29">
        <f t="shared" si="5"/>
        <v>0</v>
      </c>
      <c r="U34" s="5"/>
      <c r="V34" s="5"/>
      <c r="W34" s="29">
        <f t="shared" si="6"/>
        <v>0</v>
      </c>
      <c r="X34" s="5">
        <f t="shared" si="7"/>
        <v>2</v>
      </c>
      <c r="Y34" s="5">
        <f t="shared" si="8"/>
        <v>0</v>
      </c>
      <c r="Z34" s="29">
        <f t="shared" si="9"/>
        <v>2</v>
      </c>
    </row>
    <row r="35" spans="2:26">
      <c r="B35" s="2" t="s">
        <v>394</v>
      </c>
      <c r="C35" s="5"/>
      <c r="D35" s="5"/>
      <c r="E35" s="29">
        <f t="shared" si="0"/>
        <v>0</v>
      </c>
      <c r="F35" s="5"/>
      <c r="G35" s="5"/>
      <c r="H35" s="29">
        <f t="shared" si="1"/>
        <v>0</v>
      </c>
      <c r="I35" s="5">
        <v>2</v>
      </c>
      <c r="J35" s="5"/>
      <c r="K35" s="29">
        <f t="shared" si="2"/>
        <v>2</v>
      </c>
      <c r="L35" s="5"/>
      <c r="M35" s="5"/>
      <c r="N35" s="29">
        <f t="shared" si="3"/>
        <v>0</v>
      </c>
      <c r="O35" s="5"/>
      <c r="P35" s="5"/>
      <c r="Q35" s="29">
        <f t="shared" si="4"/>
        <v>0</v>
      </c>
      <c r="R35" s="5"/>
      <c r="S35" s="5"/>
      <c r="T35" s="29">
        <f t="shared" si="5"/>
        <v>0</v>
      </c>
      <c r="U35" s="5"/>
      <c r="V35" s="5"/>
      <c r="W35" s="29">
        <f t="shared" si="6"/>
        <v>0</v>
      </c>
      <c r="X35" s="5">
        <f t="shared" si="7"/>
        <v>2</v>
      </c>
      <c r="Y35" s="5">
        <f t="shared" si="8"/>
        <v>0</v>
      </c>
      <c r="Z35" s="29">
        <f t="shared" si="9"/>
        <v>2</v>
      </c>
    </row>
    <row r="36" spans="2:26">
      <c r="B36" s="2" t="s">
        <v>32</v>
      </c>
      <c r="C36" s="5"/>
      <c r="D36" s="5"/>
      <c r="E36" s="29">
        <f t="shared" si="0"/>
        <v>0</v>
      </c>
      <c r="F36" s="5"/>
      <c r="G36" s="5"/>
      <c r="H36" s="29">
        <f t="shared" si="1"/>
        <v>0</v>
      </c>
      <c r="I36" s="5"/>
      <c r="J36" s="5"/>
      <c r="K36" s="29">
        <f t="shared" si="2"/>
        <v>0</v>
      </c>
      <c r="L36" s="5">
        <v>2</v>
      </c>
      <c r="M36" s="5"/>
      <c r="N36" s="29">
        <f t="shared" si="3"/>
        <v>2</v>
      </c>
      <c r="O36" s="5"/>
      <c r="P36" s="5"/>
      <c r="Q36" s="29">
        <f t="shared" si="4"/>
        <v>0</v>
      </c>
      <c r="R36" s="5"/>
      <c r="S36" s="5"/>
      <c r="T36" s="29">
        <f t="shared" si="5"/>
        <v>0</v>
      </c>
      <c r="U36" s="5"/>
      <c r="V36" s="5"/>
      <c r="W36" s="29">
        <f t="shared" si="6"/>
        <v>0</v>
      </c>
      <c r="X36" s="5">
        <f t="shared" si="7"/>
        <v>2</v>
      </c>
      <c r="Y36" s="5">
        <f t="shared" si="8"/>
        <v>0</v>
      </c>
      <c r="Z36" s="29">
        <f t="shared" si="9"/>
        <v>2</v>
      </c>
    </row>
    <row r="37" spans="2:26">
      <c r="B37" s="2" t="s">
        <v>403</v>
      </c>
      <c r="C37" s="5"/>
      <c r="D37" s="5"/>
      <c r="E37" s="29">
        <f t="shared" si="0"/>
        <v>0</v>
      </c>
      <c r="F37" s="5"/>
      <c r="G37" s="5"/>
      <c r="H37" s="29">
        <f t="shared" si="1"/>
        <v>0</v>
      </c>
      <c r="I37" s="5"/>
      <c r="J37" s="5"/>
      <c r="K37" s="29">
        <f t="shared" si="2"/>
        <v>0</v>
      </c>
      <c r="L37" s="5"/>
      <c r="M37" s="5"/>
      <c r="N37" s="29">
        <f t="shared" si="3"/>
        <v>0</v>
      </c>
      <c r="O37" s="5">
        <v>2</v>
      </c>
      <c r="P37" s="5"/>
      <c r="Q37" s="29">
        <f t="shared" si="4"/>
        <v>2</v>
      </c>
      <c r="R37" s="5"/>
      <c r="S37" s="5"/>
      <c r="T37" s="29">
        <f t="shared" si="5"/>
        <v>0</v>
      </c>
      <c r="U37" s="5"/>
      <c r="V37" s="5"/>
      <c r="W37" s="29">
        <f t="shared" si="6"/>
        <v>0</v>
      </c>
      <c r="X37" s="5">
        <f t="shared" si="7"/>
        <v>2</v>
      </c>
      <c r="Y37" s="5">
        <f t="shared" si="8"/>
        <v>0</v>
      </c>
      <c r="Z37" s="29">
        <f t="shared" si="9"/>
        <v>2</v>
      </c>
    </row>
    <row r="38" spans="2:26">
      <c r="B38" s="2" t="s">
        <v>28</v>
      </c>
      <c r="C38" s="5"/>
      <c r="D38" s="5"/>
      <c r="E38" s="29">
        <f t="shared" si="0"/>
        <v>0</v>
      </c>
      <c r="F38" s="5"/>
      <c r="G38" s="5"/>
      <c r="H38" s="29">
        <f t="shared" si="1"/>
        <v>0</v>
      </c>
      <c r="I38" s="5"/>
      <c r="J38" s="5"/>
      <c r="K38" s="29">
        <f t="shared" si="2"/>
        <v>0</v>
      </c>
      <c r="L38" s="5"/>
      <c r="M38" s="5"/>
      <c r="N38" s="29">
        <f t="shared" si="3"/>
        <v>0</v>
      </c>
      <c r="O38" s="5">
        <v>1</v>
      </c>
      <c r="P38" s="5">
        <v>1</v>
      </c>
      <c r="Q38" s="29">
        <f t="shared" si="4"/>
        <v>2</v>
      </c>
      <c r="R38" s="5"/>
      <c r="S38" s="5"/>
      <c r="T38" s="29">
        <f t="shared" si="5"/>
        <v>0</v>
      </c>
      <c r="U38" s="5"/>
      <c r="V38" s="5"/>
      <c r="W38" s="29">
        <f t="shared" si="6"/>
        <v>0</v>
      </c>
      <c r="X38" s="5">
        <f t="shared" si="7"/>
        <v>1</v>
      </c>
      <c r="Y38" s="5">
        <f t="shared" si="8"/>
        <v>1</v>
      </c>
      <c r="Z38" s="29">
        <f t="shared" si="9"/>
        <v>2</v>
      </c>
    </row>
    <row r="39" spans="2:26">
      <c r="B39" s="2" t="s">
        <v>371</v>
      </c>
      <c r="C39" s="5"/>
      <c r="D39" s="5"/>
      <c r="E39" s="29">
        <f t="shared" si="0"/>
        <v>0</v>
      </c>
      <c r="F39" s="5"/>
      <c r="G39" s="5"/>
      <c r="H39" s="29">
        <f t="shared" si="1"/>
        <v>0</v>
      </c>
      <c r="I39" s="5"/>
      <c r="J39" s="5"/>
      <c r="K39" s="29">
        <f t="shared" si="2"/>
        <v>0</v>
      </c>
      <c r="L39" s="5"/>
      <c r="M39" s="5"/>
      <c r="N39" s="29">
        <f t="shared" si="3"/>
        <v>0</v>
      </c>
      <c r="O39" s="5">
        <v>2</v>
      </c>
      <c r="P39" s="5"/>
      <c r="Q39" s="29">
        <f t="shared" si="4"/>
        <v>2</v>
      </c>
      <c r="R39" s="5"/>
      <c r="S39" s="5"/>
      <c r="T39" s="29">
        <f t="shared" si="5"/>
        <v>0</v>
      </c>
      <c r="U39" s="5"/>
      <c r="V39" s="5"/>
      <c r="W39" s="29">
        <f t="shared" si="6"/>
        <v>0</v>
      </c>
      <c r="X39" s="5">
        <f t="shared" si="7"/>
        <v>2</v>
      </c>
      <c r="Y39" s="5">
        <f t="shared" si="8"/>
        <v>0</v>
      </c>
      <c r="Z39" s="29">
        <f t="shared" si="9"/>
        <v>2</v>
      </c>
    </row>
    <row r="40" spans="2:26">
      <c r="B40" s="2" t="s">
        <v>52</v>
      </c>
      <c r="C40" s="5">
        <v>2</v>
      </c>
      <c r="D40" s="5"/>
      <c r="E40" s="29">
        <f t="shared" si="0"/>
        <v>2</v>
      </c>
      <c r="F40" s="5"/>
      <c r="G40" s="5"/>
      <c r="H40" s="29">
        <f t="shared" si="1"/>
        <v>0</v>
      </c>
      <c r="I40" s="5"/>
      <c r="J40" s="5"/>
      <c r="K40" s="29">
        <f t="shared" si="2"/>
        <v>0</v>
      </c>
      <c r="L40" s="5"/>
      <c r="M40" s="5"/>
      <c r="N40" s="29">
        <f t="shared" si="3"/>
        <v>0</v>
      </c>
      <c r="O40" s="5"/>
      <c r="P40" s="5"/>
      <c r="Q40" s="29">
        <f t="shared" si="4"/>
        <v>0</v>
      </c>
      <c r="R40" s="5"/>
      <c r="S40" s="5"/>
      <c r="T40" s="29">
        <f t="shared" si="5"/>
        <v>0</v>
      </c>
      <c r="U40" s="5"/>
      <c r="V40" s="5"/>
      <c r="W40" s="29">
        <f t="shared" si="6"/>
        <v>0</v>
      </c>
      <c r="X40" s="5">
        <f t="shared" si="7"/>
        <v>2</v>
      </c>
      <c r="Y40" s="5">
        <f t="shared" si="8"/>
        <v>0</v>
      </c>
      <c r="Z40" s="29">
        <f t="shared" si="9"/>
        <v>2</v>
      </c>
    </row>
    <row r="41" spans="2:26">
      <c r="B41" s="2" t="s">
        <v>182</v>
      </c>
      <c r="C41" s="5"/>
      <c r="D41" s="5"/>
      <c r="E41" s="29">
        <f t="shared" ref="E41:E69" si="10">C41+D41</f>
        <v>0</v>
      </c>
      <c r="F41" s="5">
        <v>1</v>
      </c>
      <c r="G41" s="5">
        <v>1</v>
      </c>
      <c r="H41" s="29">
        <f t="shared" ref="H41:H69" si="11">F41+G41</f>
        <v>2</v>
      </c>
      <c r="I41" s="5"/>
      <c r="J41" s="5"/>
      <c r="K41" s="29">
        <f t="shared" ref="K41:K69" si="12">I41+J41</f>
        <v>0</v>
      </c>
      <c r="L41" s="5"/>
      <c r="M41" s="5"/>
      <c r="N41" s="29">
        <f t="shared" ref="N41:N69" si="13">L41+M41</f>
        <v>0</v>
      </c>
      <c r="O41" s="5"/>
      <c r="P41" s="5"/>
      <c r="Q41" s="29">
        <f t="shared" ref="Q41:Q69" si="14">O41+P41</f>
        <v>0</v>
      </c>
      <c r="R41" s="5"/>
      <c r="S41" s="5"/>
      <c r="T41" s="29">
        <f t="shared" ref="T41:T69" si="15">R41+S41</f>
        <v>0</v>
      </c>
      <c r="U41" s="5"/>
      <c r="V41" s="5"/>
      <c r="W41" s="29">
        <f t="shared" ref="W41:W69" si="16">U41+V41</f>
        <v>0</v>
      </c>
      <c r="X41" s="5">
        <f t="shared" ref="X41:X69" si="17">C41+F41+I41+L41+O41+R41+U41</f>
        <v>1</v>
      </c>
      <c r="Y41" s="5">
        <f t="shared" ref="Y41:Y69" si="18">D41+G41+J41+M41+P41+S41+V41</f>
        <v>1</v>
      </c>
      <c r="Z41" s="29">
        <f t="shared" ref="Z41:Z69" si="19">X41+Y41</f>
        <v>2</v>
      </c>
    </row>
    <row r="42" spans="2:26">
      <c r="B42" s="2" t="s">
        <v>309</v>
      </c>
      <c r="C42" s="5">
        <v>1</v>
      </c>
      <c r="D42" s="5"/>
      <c r="E42" s="29">
        <f t="shared" si="10"/>
        <v>1</v>
      </c>
      <c r="F42" s="5"/>
      <c r="G42" s="5"/>
      <c r="H42" s="29">
        <f t="shared" si="11"/>
        <v>0</v>
      </c>
      <c r="I42" s="5">
        <v>1</v>
      </c>
      <c r="J42" s="5"/>
      <c r="K42" s="29">
        <f t="shared" si="12"/>
        <v>1</v>
      </c>
      <c r="L42" s="5"/>
      <c r="M42" s="5"/>
      <c r="N42" s="29">
        <f t="shared" si="13"/>
        <v>0</v>
      </c>
      <c r="O42" s="5"/>
      <c r="P42" s="5"/>
      <c r="Q42" s="29">
        <f t="shared" si="14"/>
        <v>0</v>
      </c>
      <c r="R42" s="5"/>
      <c r="S42" s="5"/>
      <c r="T42" s="29">
        <f t="shared" si="15"/>
        <v>0</v>
      </c>
      <c r="U42" s="5"/>
      <c r="V42" s="5"/>
      <c r="W42" s="29">
        <f t="shared" si="16"/>
        <v>0</v>
      </c>
      <c r="X42" s="5">
        <f t="shared" si="17"/>
        <v>2</v>
      </c>
      <c r="Y42" s="5">
        <f t="shared" si="18"/>
        <v>0</v>
      </c>
      <c r="Z42" s="29">
        <f t="shared" si="19"/>
        <v>2</v>
      </c>
    </row>
    <row r="43" spans="2:26">
      <c r="B43" s="2" t="s">
        <v>26</v>
      </c>
      <c r="C43" s="5"/>
      <c r="D43" s="5"/>
      <c r="E43" s="29">
        <f t="shared" si="10"/>
        <v>0</v>
      </c>
      <c r="F43" s="5"/>
      <c r="G43" s="5"/>
      <c r="H43" s="29">
        <f t="shared" si="11"/>
        <v>0</v>
      </c>
      <c r="I43" s="5">
        <v>1</v>
      </c>
      <c r="J43" s="5">
        <v>1</v>
      </c>
      <c r="K43" s="29">
        <f t="shared" si="12"/>
        <v>2</v>
      </c>
      <c r="L43" s="5"/>
      <c r="M43" s="5"/>
      <c r="N43" s="29">
        <f t="shared" si="13"/>
        <v>0</v>
      </c>
      <c r="O43" s="5"/>
      <c r="P43" s="5"/>
      <c r="Q43" s="29">
        <f t="shared" si="14"/>
        <v>0</v>
      </c>
      <c r="R43" s="5"/>
      <c r="S43" s="5"/>
      <c r="T43" s="29">
        <f t="shared" si="15"/>
        <v>0</v>
      </c>
      <c r="U43" s="5"/>
      <c r="V43" s="5"/>
      <c r="W43" s="29">
        <f t="shared" si="16"/>
        <v>0</v>
      </c>
      <c r="X43" s="5">
        <f t="shared" si="17"/>
        <v>1</v>
      </c>
      <c r="Y43" s="5">
        <f t="shared" si="18"/>
        <v>1</v>
      </c>
      <c r="Z43" s="29">
        <f t="shared" si="19"/>
        <v>2</v>
      </c>
    </row>
    <row r="44" spans="2:26">
      <c r="B44" s="2" t="s">
        <v>231</v>
      </c>
      <c r="C44" s="5"/>
      <c r="D44" s="5"/>
      <c r="E44" s="29">
        <f t="shared" si="10"/>
        <v>0</v>
      </c>
      <c r="F44" s="5"/>
      <c r="G44" s="5"/>
      <c r="H44" s="29">
        <f t="shared" si="11"/>
        <v>0</v>
      </c>
      <c r="I44" s="5"/>
      <c r="J44" s="5"/>
      <c r="K44" s="29">
        <f t="shared" si="12"/>
        <v>0</v>
      </c>
      <c r="L44" s="5"/>
      <c r="M44" s="5">
        <v>1</v>
      </c>
      <c r="N44" s="29">
        <f t="shared" si="13"/>
        <v>1</v>
      </c>
      <c r="O44" s="5">
        <v>1</v>
      </c>
      <c r="P44" s="5"/>
      <c r="Q44" s="29">
        <f t="shared" si="14"/>
        <v>1</v>
      </c>
      <c r="R44" s="5"/>
      <c r="S44" s="5"/>
      <c r="T44" s="29">
        <f t="shared" si="15"/>
        <v>0</v>
      </c>
      <c r="U44" s="5"/>
      <c r="V44" s="5"/>
      <c r="W44" s="29">
        <f t="shared" si="16"/>
        <v>0</v>
      </c>
      <c r="X44" s="5">
        <f t="shared" si="17"/>
        <v>1</v>
      </c>
      <c r="Y44" s="5">
        <f t="shared" si="18"/>
        <v>1</v>
      </c>
      <c r="Z44" s="29">
        <f t="shared" si="19"/>
        <v>2</v>
      </c>
    </row>
    <row r="45" spans="2:26">
      <c r="B45" s="2" t="s">
        <v>111</v>
      </c>
      <c r="C45" s="5"/>
      <c r="D45" s="5"/>
      <c r="E45" s="29">
        <f t="shared" si="10"/>
        <v>0</v>
      </c>
      <c r="F45" s="5"/>
      <c r="G45" s="5"/>
      <c r="H45" s="29">
        <f t="shared" si="11"/>
        <v>0</v>
      </c>
      <c r="I45" s="5"/>
      <c r="J45" s="5"/>
      <c r="K45" s="29">
        <f t="shared" si="12"/>
        <v>0</v>
      </c>
      <c r="L45" s="5"/>
      <c r="M45" s="5">
        <v>1</v>
      </c>
      <c r="N45" s="29">
        <f t="shared" si="13"/>
        <v>1</v>
      </c>
      <c r="O45" s="5"/>
      <c r="P45" s="5"/>
      <c r="Q45" s="29">
        <f t="shared" si="14"/>
        <v>0</v>
      </c>
      <c r="R45" s="5"/>
      <c r="S45" s="5"/>
      <c r="T45" s="29">
        <f t="shared" si="15"/>
        <v>0</v>
      </c>
      <c r="U45" s="5"/>
      <c r="V45" s="5"/>
      <c r="W45" s="29">
        <f t="shared" si="16"/>
        <v>0</v>
      </c>
      <c r="X45" s="5">
        <f t="shared" si="17"/>
        <v>0</v>
      </c>
      <c r="Y45" s="5">
        <f t="shared" si="18"/>
        <v>1</v>
      </c>
      <c r="Z45" s="29">
        <f t="shared" si="19"/>
        <v>1</v>
      </c>
    </row>
    <row r="46" spans="2:26">
      <c r="B46" s="2" t="s">
        <v>400</v>
      </c>
      <c r="C46" s="5"/>
      <c r="D46" s="5"/>
      <c r="E46" s="29">
        <f t="shared" si="10"/>
        <v>0</v>
      </c>
      <c r="F46" s="5">
        <v>1</v>
      </c>
      <c r="G46" s="5"/>
      <c r="H46" s="29">
        <f t="shared" si="11"/>
        <v>1</v>
      </c>
      <c r="I46" s="5"/>
      <c r="J46" s="5"/>
      <c r="K46" s="29">
        <f t="shared" si="12"/>
        <v>0</v>
      </c>
      <c r="L46" s="5"/>
      <c r="M46" s="5"/>
      <c r="N46" s="29">
        <f t="shared" si="13"/>
        <v>0</v>
      </c>
      <c r="O46" s="5"/>
      <c r="P46" s="5"/>
      <c r="Q46" s="29">
        <f t="shared" si="14"/>
        <v>0</v>
      </c>
      <c r="R46" s="5"/>
      <c r="S46" s="5"/>
      <c r="T46" s="29">
        <f t="shared" si="15"/>
        <v>0</v>
      </c>
      <c r="U46" s="5"/>
      <c r="V46" s="5"/>
      <c r="W46" s="29">
        <f t="shared" si="16"/>
        <v>0</v>
      </c>
      <c r="X46" s="5">
        <f t="shared" si="17"/>
        <v>1</v>
      </c>
      <c r="Y46" s="5">
        <f t="shared" si="18"/>
        <v>0</v>
      </c>
      <c r="Z46" s="29">
        <f t="shared" si="19"/>
        <v>1</v>
      </c>
    </row>
    <row r="47" spans="2:26">
      <c r="B47" s="2" t="s">
        <v>59</v>
      </c>
      <c r="C47" s="5"/>
      <c r="D47" s="5"/>
      <c r="E47" s="29">
        <f t="shared" si="10"/>
        <v>0</v>
      </c>
      <c r="F47" s="5"/>
      <c r="G47" s="5"/>
      <c r="H47" s="29">
        <f t="shared" si="11"/>
        <v>0</v>
      </c>
      <c r="I47" s="5"/>
      <c r="J47" s="5"/>
      <c r="K47" s="29">
        <f t="shared" si="12"/>
        <v>0</v>
      </c>
      <c r="L47" s="5">
        <v>1</v>
      </c>
      <c r="M47" s="5"/>
      <c r="N47" s="29">
        <f t="shared" si="13"/>
        <v>1</v>
      </c>
      <c r="O47" s="5"/>
      <c r="P47" s="5"/>
      <c r="Q47" s="29">
        <f t="shared" si="14"/>
        <v>0</v>
      </c>
      <c r="R47" s="5"/>
      <c r="S47" s="5"/>
      <c r="T47" s="29">
        <f t="shared" si="15"/>
        <v>0</v>
      </c>
      <c r="U47" s="5"/>
      <c r="V47" s="5"/>
      <c r="W47" s="29">
        <f t="shared" si="16"/>
        <v>0</v>
      </c>
      <c r="X47" s="5">
        <f t="shared" si="17"/>
        <v>1</v>
      </c>
      <c r="Y47" s="5">
        <f t="shared" si="18"/>
        <v>0</v>
      </c>
      <c r="Z47" s="29">
        <f t="shared" si="19"/>
        <v>1</v>
      </c>
    </row>
    <row r="48" spans="2:26">
      <c r="B48" s="2" t="s">
        <v>185</v>
      </c>
      <c r="C48" s="5">
        <v>1</v>
      </c>
      <c r="D48" s="5"/>
      <c r="E48" s="29">
        <f t="shared" si="10"/>
        <v>1</v>
      </c>
      <c r="F48" s="5"/>
      <c r="G48" s="5"/>
      <c r="H48" s="29">
        <f t="shared" si="11"/>
        <v>0</v>
      </c>
      <c r="I48" s="5"/>
      <c r="J48" s="5"/>
      <c r="K48" s="29">
        <f t="shared" si="12"/>
        <v>0</v>
      </c>
      <c r="L48" s="5"/>
      <c r="M48" s="5"/>
      <c r="N48" s="29">
        <f t="shared" si="13"/>
        <v>0</v>
      </c>
      <c r="O48" s="5"/>
      <c r="P48" s="5"/>
      <c r="Q48" s="29">
        <f t="shared" si="14"/>
        <v>0</v>
      </c>
      <c r="R48" s="5"/>
      <c r="S48" s="5"/>
      <c r="T48" s="29">
        <f t="shared" si="15"/>
        <v>0</v>
      </c>
      <c r="U48" s="5"/>
      <c r="V48" s="5"/>
      <c r="W48" s="29">
        <f t="shared" si="16"/>
        <v>0</v>
      </c>
      <c r="X48" s="5">
        <f t="shared" si="17"/>
        <v>1</v>
      </c>
      <c r="Y48" s="5">
        <f t="shared" si="18"/>
        <v>0</v>
      </c>
      <c r="Z48" s="29">
        <f t="shared" si="19"/>
        <v>1</v>
      </c>
    </row>
    <row r="49" spans="2:26">
      <c r="B49" s="2" t="s">
        <v>31</v>
      </c>
      <c r="C49" s="5"/>
      <c r="D49" s="5"/>
      <c r="E49" s="29">
        <f t="shared" si="10"/>
        <v>0</v>
      </c>
      <c r="F49" s="5"/>
      <c r="G49" s="5"/>
      <c r="H49" s="29">
        <f t="shared" si="11"/>
        <v>0</v>
      </c>
      <c r="I49" s="5"/>
      <c r="J49" s="5"/>
      <c r="K49" s="29">
        <f t="shared" si="12"/>
        <v>0</v>
      </c>
      <c r="L49" s="5">
        <v>1</v>
      </c>
      <c r="M49" s="5"/>
      <c r="N49" s="29">
        <f t="shared" si="13"/>
        <v>1</v>
      </c>
      <c r="O49" s="5"/>
      <c r="P49" s="5"/>
      <c r="Q49" s="29">
        <f t="shared" si="14"/>
        <v>0</v>
      </c>
      <c r="R49" s="5"/>
      <c r="S49" s="5"/>
      <c r="T49" s="29">
        <f t="shared" si="15"/>
        <v>0</v>
      </c>
      <c r="U49" s="5"/>
      <c r="V49" s="5"/>
      <c r="W49" s="29">
        <f t="shared" si="16"/>
        <v>0</v>
      </c>
      <c r="X49" s="5">
        <f t="shared" si="17"/>
        <v>1</v>
      </c>
      <c r="Y49" s="5">
        <f t="shared" si="18"/>
        <v>0</v>
      </c>
      <c r="Z49" s="29">
        <f t="shared" si="19"/>
        <v>1</v>
      </c>
    </row>
    <row r="50" spans="2:26">
      <c r="B50" s="2" t="s">
        <v>330</v>
      </c>
      <c r="C50" s="5"/>
      <c r="D50" s="5"/>
      <c r="E50" s="29">
        <f t="shared" si="10"/>
        <v>0</v>
      </c>
      <c r="F50" s="5"/>
      <c r="G50" s="5"/>
      <c r="H50" s="29">
        <f t="shared" si="11"/>
        <v>0</v>
      </c>
      <c r="I50" s="5"/>
      <c r="J50" s="5"/>
      <c r="K50" s="29">
        <f t="shared" si="12"/>
        <v>0</v>
      </c>
      <c r="L50" s="5"/>
      <c r="M50" s="5"/>
      <c r="N50" s="29">
        <f t="shared" si="13"/>
        <v>0</v>
      </c>
      <c r="O50" s="5">
        <v>1</v>
      </c>
      <c r="P50" s="5"/>
      <c r="Q50" s="29">
        <f t="shared" si="14"/>
        <v>1</v>
      </c>
      <c r="R50" s="5"/>
      <c r="S50" s="5"/>
      <c r="T50" s="29">
        <f t="shared" si="15"/>
        <v>0</v>
      </c>
      <c r="U50" s="5"/>
      <c r="V50" s="5"/>
      <c r="W50" s="29">
        <f t="shared" si="16"/>
        <v>0</v>
      </c>
      <c r="X50" s="5">
        <f t="shared" si="17"/>
        <v>1</v>
      </c>
      <c r="Y50" s="5">
        <f t="shared" si="18"/>
        <v>0</v>
      </c>
      <c r="Z50" s="29">
        <f t="shared" si="19"/>
        <v>1</v>
      </c>
    </row>
    <row r="51" spans="2:26">
      <c r="B51" s="2" t="s">
        <v>275</v>
      </c>
      <c r="C51" s="5"/>
      <c r="D51" s="5"/>
      <c r="E51" s="29">
        <f t="shared" si="10"/>
        <v>0</v>
      </c>
      <c r="F51" s="5"/>
      <c r="G51" s="5"/>
      <c r="H51" s="29">
        <f t="shared" si="11"/>
        <v>0</v>
      </c>
      <c r="I51" s="5"/>
      <c r="J51" s="5"/>
      <c r="K51" s="29">
        <f t="shared" si="12"/>
        <v>0</v>
      </c>
      <c r="L51" s="5">
        <v>1</v>
      </c>
      <c r="M51" s="5"/>
      <c r="N51" s="29">
        <f t="shared" si="13"/>
        <v>1</v>
      </c>
      <c r="O51" s="5"/>
      <c r="P51" s="5"/>
      <c r="Q51" s="29">
        <f t="shared" si="14"/>
        <v>0</v>
      </c>
      <c r="R51" s="5"/>
      <c r="S51" s="5"/>
      <c r="T51" s="29">
        <f t="shared" si="15"/>
        <v>0</v>
      </c>
      <c r="U51" s="5"/>
      <c r="V51" s="5"/>
      <c r="W51" s="29">
        <f t="shared" si="16"/>
        <v>0</v>
      </c>
      <c r="X51" s="5">
        <f t="shared" si="17"/>
        <v>1</v>
      </c>
      <c r="Y51" s="5">
        <f t="shared" si="18"/>
        <v>0</v>
      </c>
      <c r="Z51" s="29">
        <f t="shared" si="19"/>
        <v>1</v>
      </c>
    </row>
    <row r="52" spans="2:26">
      <c r="B52" s="2" t="s">
        <v>319</v>
      </c>
      <c r="C52" s="5"/>
      <c r="D52" s="5"/>
      <c r="E52" s="29">
        <f t="shared" si="10"/>
        <v>0</v>
      </c>
      <c r="F52" s="5"/>
      <c r="G52" s="5"/>
      <c r="H52" s="29">
        <f t="shared" si="11"/>
        <v>0</v>
      </c>
      <c r="I52" s="5"/>
      <c r="J52" s="5"/>
      <c r="K52" s="29">
        <f t="shared" si="12"/>
        <v>0</v>
      </c>
      <c r="L52" s="5"/>
      <c r="M52" s="5"/>
      <c r="N52" s="29">
        <f t="shared" si="13"/>
        <v>0</v>
      </c>
      <c r="O52" s="5">
        <v>1</v>
      </c>
      <c r="P52" s="5"/>
      <c r="Q52" s="29">
        <f t="shared" si="14"/>
        <v>1</v>
      </c>
      <c r="R52" s="5"/>
      <c r="S52" s="5"/>
      <c r="T52" s="29">
        <f t="shared" si="15"/>
        <v>0</v>
      </c>
      <c r="U52" s="5"/>
      <c r="V52" s="5"/>
      <c r="W52" s="29">
        <f t="shared" si="16"/>
        <v>0</v>
      </c>
      <c r="X52" s="5">
        <f t="shared" si="17"/>
        <v>1</v>
      </c>
      <c r="Y52" s="5">
        <f t="shared" si="18"/>
        <v>0</v>
      </c>
      <c r="Z52" s="29">
        <f t="shared" si="19"/>
        <v>1</v>
      </c>
    </row>
    <row r="53" spans="2:26">
      <c r="B53" s="2" t="s">
        <v>40</v>
      </c>
      <c r="C53" s="5"/>
      <c r="D53" s="5"/>
      <c r="E53" s="29">
        <f t="shared" si="10"/>
        <v>0</v>
      </c>
      <c r="F53" s="5"/>
      <c r="G53" s="5"/>
      <c r="H53" s="29">
        <f t="shared" si="11"/>
        <v>0</v>
      </c>
      <c r="I53" s="5"/>
      <c r="J53" s="5"/>
      <c r="K53" s="29">
        <f t="shared" si="12"/>
        <v>0</v>
      </c>
      <c r="L53" s="5">
        <v>1</v>
      </c>
      <c r="M53" s="5"/>
      <c r="N53" s="29">
        <f t="shared" si="13"/>
        <v>1</v>
      </c>
      <c r="O53" s="5"/>
      <c r="P53" s="5"/>
      <c r="Q53" s="29">
        <f t="shared" si="14"/>
        <v>0</v>
      </c>
      <c r="R53" s="5"/>
      <c r="S53" s="5"/>
      <c r="T53" s="29">
        <f t="shared" si="15"/>
        <v>0</v>
      </c>
      <c r="U53" s="5"/>
      <c r="V53" s="5"/>
      <c r="W53" s="29">
        <f t="shared" si="16"/>
        <v>0</v>
      </c>
      <c r="X53" s="5">
        <f t="shared" si="17"/>
        <v>1</v>
      </c>
      <c r="Y53" s="5">
        <f t="shared" si="18"/>
        <v>0</v>
      </c>
      <c r="Z53" s="29">
        <f t="shared" si="19"/>
        <v>1</v>
      </c>
    </row>
    <row r="54" spans="2:26">
      <c r="B54" s="2" t="s">
        <v>54</v>
      </c>
      <c r="C54" s="5"/>
      <c r="D54" s="5"/>
      <c r="E54" s="29">
        <f t="shared" si="10"/>
        <v>0</v>
      </c>
      <c r="F54" s="5"/>
      <c r="G54" s="5"/>
      <c r="H54" s="29">
        <f t="shared" si="11"/>
        <v>0</v>
      </c>
      <c r="I54" s="5"/>
      <c r="J54" s="5"/>
      <c r="K54" s="29">
        <f t="shared" si="12"/>
        <v>0</v>
      </c>
      <c r="L54" s="5"/>
      <c r="M54" s="5"/>
      <c r="N54" s="29">
        <f t="shared" si="13"/>
        <v>0</v>
      </c>
      <c r="O54" s="5"/>
      <c r="P54" s="5"/>
      <c r="Q54" s="29">
        <f t="shared" si="14"/>
        <v>0</v>
      </c>
      <c r="R54" s="5"/>
      <c r="S54" s="5"/>
      <c r="T54" s="29">
        <f t="shared" si="15"/>
        <v>0</v>
      </c>
      <c r="U54" s="5"/>
      <c r="V54" s="5">
        <v>1</v>
      </c>
      <c r="W54" s="29">
        <f t="shared" si="16"/>
        <v>1</v>
      </c>
      <c r="X54" s="5">
        <f t="shared" si="17"/>
        <v>0</v>
      </c>
      <c r="Y54" s="5">
        <f t="shared" si="18"/>
        <v>1</v>
      </c>
      <c r="Z54" s="29">
        <f t="shared" si="19"/>
        <v>1</v>
      </c>
    </row>
    <row r="55" spans="2:26">
      <c r="B55" s="2" t="s">
        <v>335</v>
      </c>
      <c r="C55" s="5">
        <v>1</v>
      </c>
      <c r="D55" s="5"/>
      <c r="E55" s="29">
        <f t="shared" si="10"/>
        <v>1</v>
      </c>
      <c r="F55" s="5"/>
      <c r="G55" s="5"/>
      <c r="H55" s="29">
        <f t="shared" si="11"/>
        <v>0</v>
      </c>
      <c r="I55" s="5"/>
      <c r="J55" s="5"/>
      <c r="K55" s="29">
        <f t="shared" si="12"/>
        <v>0</v>
      </c>
      <c r="L55" s="5"/>
      <c r="M55" s="5"/>
      <c r="N55" s="29">
        <f t="shared" si="13"/>
        <v>0</v>
      </c>
      <c r="O55" s="5"/>
      <c r="P55" s="5"/>
      <c r="Q55" s="29">
        <f t="shared" si="14"/>
        <v>0</v>
      </c>
      <c r="R55" s="5"/>
      <c r="S55" s="5"/>
      <c r="T55" s="29">
        <f t="shared" si="15"/>
        <v>0</v>
      </c>
      <c r="U55" s="5"/>
      <c r="V55" s="5"/>
      <c r="W55" s="29">
        <f t="shared" si="16"/>
        <v>0</v>
      </c>
      <c r="X55" s="5">
        <f t="shared" si="17"/>
        <v>1</v>
      </c>
      <c r="Y55" s="5">
        <f t="shared" si="18"/>
        <v>0</v>
      </c>
      <c r="Z55" s="29">
        <f t="shared" si="19"/>
        <v>1</v>
      </c>
    </row>
    <row r="56" spans="2:26">
      <c r="B56" s="2" t="s">
        <v>266</v>
      </c>
      <c r="C56" s="5">
        <v>1</v>
      </c>
      <c r="D56" s="5"/>
      <c r="E56" s="29">
        <f t="shared" si="10"/>
        <v>1</v>
      </c>
      <c r="F56" s="5"/>
      <c r="G56" s="5"/>
      <c r="H56" s="29">
        <f t="shared" si="11"/>
        <v>0</v>
      </c>
      <c r="I56" s="5"/>
      <c r="J56" s="5"/>
      <c r="K56" s="29">
        <f t="shared" si="12"/>
        <v>0</v>
      </c>
      <c r="L56" s="5"/>
      <c r="M56" s="5"/>
      <c r="N56" s="29">
        <f t="shared" si="13"/>
        <v>0</v>
      </c>
      <c r="O56" s="5"/>
      <c r="P56" s="5"/>
      <c r="Q56" s="29">
        <f t="shared" si="14"/>
        <v>0</v>
      </c>
      <c r="R56" s="5"/>
      <c r="S56" s="5"/>
      <c r="T56" s="29">
        <f t="shared" si="15"/>
        <v>0</v>
      </c>
      <c r="U56" s="5"/>
      <c r="V56" s="5"/>
      <c r="W56" s="29">
        <f t="shared" si="16"/>
        <v>0</v>
      </c>
      <c r="X56" s="5">
        <f t="shared" si="17"/>
        <v>1</v>
      </c>
      <c r="Y56" s="5">
        <f t="shared" si="18"/>
        <v>0</v>
      </c>
      <c r="Z56" s="29">
        <f t="shared" si="19"/>
        <v>1</v>
      </c>
    </row>
    <row r="57" spans="2:26">
      <c r="B57" s="2" t="s">
        <v>404</v>
      </c>
      <c r="C57" s="5">
        <v>1</v>
      </c>
      <c r="D57" s="5"/>
      <c r="E57" s="29">
        <f t="shared" si="10"/>
        <v>1</v>
      </c>
      <c r="F57" s="5"/>
      <c r="G57" s="5"/>
      <c r="H57" s="29">
        <f t="shared" si="11"/>
        <v>0</v>
      </c>
      <c r="I57" s="5"/>
      <c r="J57" s="5"/>
      <c r="K57" s="29">
        <f t="shared" si="12"/>
        <v>0</v>
      </c>
      <c r="L57" s="5"/>
      <c r="M57" s="5"/>
      <c r="N57" s="29">
        <f t="shared" si="13"/>
        <v>0</v>
      </c>
      <c r="O57" s="5"/>
      <c r="P57" s="5"/>
      <c r="Q57" s="29">
        <f t="shared" si="14"/>
        <v>0</v>
      </c>
      <c r="R57" s="5"/>
      <c r="S57" s="5"/>
      <c r="T57" s="29">
        <f t="shared" si="15"/>
        <v>0</v>
      </c>
      <c r="U57" s="5"/>
      <c r="V57" s="5"/>
      <c r="W57" s="29">
        <f t="shared" si="16"/>
        <v>0</v>
      </c>
      <c r="X57" s="5">
        <f t="shared" si="17"/>
        <v>1</v>
      </c>
      <c r="Y57" s="5">
        <f t="shared" si="18"/>
        <v>0</v>
      </c>
      <c r="Z57" s="29">
        <f t="shared" si="19"/>
        <v>1</v>
      </c>
    </row>
    <row r="58" spans="2:26">
      <c r="B58" s="2" t="s">
        <v>73</v>
      </c>
      <c r="C58" s="5"/>
      <c r="D58" s="5"/>
      <c r="E58" s="29">
        <f t="shared" si="10"/>
        <v>0</v>
      </c>
      <c r="F58" s="5"/>
      <c r="G58" s="5"/>
      <c r="H58" s="29">
        <f t="shared" si="11"/>
        <v>0</v>
      </c>
      <c r="I58" s="5"/>
      <c r="J58" s="5"/>
      <c r="K58" s="29">
        <f t="shared" si="12"/>
        <v>0</v>
      </c>
      <c r="L58" s="5"/>
      <c r="M58" s="5"/>
      <c r="N58" s="29">
        <f t="shared" si="13"/>
        <v>0</v>
      </c>
      <c r="O58" s="5">
        <v>1</v>
      </c>
      <c r="P58" s="5"/>
      <c r="Q58" s="29">
        <f t="shared" si="14"/>
        <v>1</v>
      </c>
      <c r="R58" s="5"/>
      <c r="S58" s="5"/>
      <c r="T58" s="29">
        <f t="shared" si="15"/>
        <v>0</v>
      </c>
      <c r="U58" s="5"/>
      <c r="V58" s="5"/>
      <c r="W58" s="29">
        <f t="shared" si="16"/>
        <v>0</v>
      </c>
      <c r="X58" s="5">
        <f t="shared" si="17"/>
        <v>1</v>
      </c>
      <c r="Y58" s="5">
        <f t="shared" si="18"/>
        <v>0</v>
      </c>
      <c r="Z58" s="29">
        <f t="shared" si="19"/>
        <v>1</v>
      </c>
    </row>
    <row r="59" spans="2:26">
      <c r="B59" s="2" t="s">
        <v>135</v>
      </c>
      <c r="C59" s="5"/>
      <c r="D59" s="5"/>
      <c r="E59" s="29">
        <f t="shared" si="10"/>
        <v>0</v>
      </c>
      <c r="F59" s="5">
        <v>1</v>
      </c>
      <c r="G59" s="5"/>
      <c r="H59" s="29">
        <f t="shared" si="11"/>
        <v>1</v>
      </c>
      <c r="I59" s="5"/>
      <c r="J59" s="5"/>
      <c r="K59" s="29">
        <f t="shared" si="12"/>
        <v>0</v>
      </c>
      <c r="L59" s="5"/>
      <c r="M59" s="5"/>
      <c r="N59" s="29">
        <f t="shared" si="13"/>
        <v>0</v>
      </c>
      <c r="O59" s="5"/>
      <c r="P59" s="5"/>
      <c r="Q59" s="29">
        <f t="shared" si="14"/>
        <v>0</v>
      </c>
      <c r="R59" s="5"/>
      <c r="S59" s="5"/>
      <c r="T59" s="29">
        <f t="shared" si="15"/>
        <v>0</v>
      </c>
      <c r="U59" s="5"/>
      <c r="V59" s="5"/>
      <c r="W59" s="29">
        <f t="shared" si="16"/>
        <v>0</v>
      </c>
      <c r="X59" s="5">
        <f t="shared" si="17"/>
        <v>1</v>
      </c>
      <c r="Y59" s="5">
        <f t="shared" si="18"/>
        <v>0</v>
      </c>
      <c r="Z59" s="29">
        <f t="shared" si="19"/>
        <v>1</v>
      </c>
    </row>
    <row r="60" spans="2:26">
      <c r="B60" s="2" t="s">
        <v>97</v>
      </c>
      <c r="C60" s="5"/>
      <c r="D60" s="5"/>
      <c r="E60" s="29">
        <f t="shared" si="10"/>
        <v>0</v>
      </c>
      <c r="F60" s="5"/>
      <c r="G60" s="5"/>
      <c r="H60" s="29">
        <f t="shared" si="11"/>
        <v>0</v>
      </c>
      <c r="I60" s="5">
        <v>1</v>
      </c>
      <c r="J60" s="5"/>
      <c r="K60" s="29">
        <f t="shared" si="12"/>
        <v>1</v>
      </c>
      <c r="L60" s="5"/>
      <c r="M60" s="5"/>
      <c r="N60" s="29">
        <f t="shared" si="13"/>
        <v>0</v>
      </c>
      <c r="O60" s="5"/>
      <c r="P60" s="5"/>
      <c r="Q60" s="29">
        <f t="shared" si="14"/>
        <v>0</v>
      </c>
      <c r="R60" s="5"/>
      <c r="S60" s="5"/>
      <c r="T60" s="29">
        <f t="shared" si="15"/>
        <v>0</v>
      </c>
      <c r="U60" s="5"/>
      <c r="V60" s="5"/>
      <c r="W60" s="29">
        <f t="shared" si="16"/>
        <v>0</v>
      </c>
      <c r="X60" s="5">
        <f t="shared" si="17"/>
        <v>1</v>
      </c>
      <c r="Y60" s="5">
        <f t="shared" si="18"/>
        <v>0</v>
      </c>
      <c r="Z60" s="29">
        <f t="shared" si="19"/>
        <v>1</v>
      </c>
    </row>
    <row r="61" spans="2:26">
      <c r="B61" s="2" t="s">
        <v>45</v>
      </c>
      <c r="C61" s="5">
        <v>1</v>
      </c>
      <c r="D61" s="5"/>
      <c r="E61" s="29">
        <f t="shared" si="10"/>
        <v>1</v>
      </c>
      <c r="F61" s="5"/>
      <c r="G61" s="5"/>
      <c r="H61" s="29">
        <f t="shared" si="11"/>
        <v>0</v>
      </c>
      <c r="I61" s="5"/>
      <c r="J61" s="5"/>
      <c r="K61" s="29">
        <f t="shared" si="12"/>
        <v>0</v>
      </c>
      <c r="L61" s="5"/>
      <c r="M61" s="5"/>
      <c r="N61" s="29">
        <f t="shared" si="13"/>
        <v>0</v>
      </c>
      <c r="O61" s="5"/>
      <c r="P61" s="5"/>
      <c r="Q61" s="29">
        <f t="shared" si="14"/>
        <v>0</v>
      </c>
      <c r="R61" s="5"/>
      <c r="S61" s="5"/>
      <c r="T61" s="29">
        <f t="shared" si="15"/>
        <v>0</v>
      </c>
      <c r="U61" s="5"/>
      <c r="V61" s="5"/>
      <c r="W61" s="29">
        <f t="shared" si="16"/>
        <v>0</v>
      </c>
      <c r="X61" s="5">
        <f t="shared" si="17"/>
        <v>1</v>
      </c>
      <c r="Y61" s="5">
        <f t="shared" si="18"/>
        <v>0</v>
      </c>
      <c r="Z61" s="29">
        <f t="shared" si="19"/>
        <v>1</v>
      </c>
    </row>
    <row r="62" spans="2:26">
      <c r="B62" s="2" t="s">
        <v>346</v>
      </c>
      <c r="C62" s="5"/>
      <c r="D62" s="5"/>
      <c r="E62" s="29">
        <f t="shared" si="10"/>
        <v>0</v>
      </c>
      <c r="F62" s="5"/>
      <c r="G62" s="5"/>
      <c r="H62" s="29">
        <f t="shared" si="11"/>
        <v>0</v>
      </c>
      <c r="I62" s="5"/>
      <c r="J62" s="5"/>
      <c r="K62" s="29">
        <f t="shared" si="12"/>
        <v>0</v>
      </c>
      <c r="L62" s="5"/>
      <c r="M62" s="5"/>
      <c r="N62" s="29">
        <f t="shared" si="13"/>
        <v>0</v>
      </c>
      <c r="O62" s="5"/>
      <c r="P62" s="5"/>
      <c r="Q62" s="29">
        <f t="shared" si="14"/>
        <v>0</v>
      </c>
      <c r="R62" s="5"/>
      <c r="S62" s="5"/>
      <c r="T62" s="29">
        <f t="shared" si="15"/>
        <v>0</v>
      </c>
      <c r="U62" s="5"/>
      <c r="V62" s="5">
        <v>1</v>
      </c>
      <c r="W62" s="29">
        <f t="shared" si="16"/>
        <v>1</v>
      </c>
      <c r="X62" s="5">
        <f t="shared" si="17"/>
        <v>0</v>
      </c>
      <c r="Y62" s="5">
        <f t="shared" si="18"/>
        <v>1</v>
      </c>
      <c r="Z62" s="29">
        <f t="shared" si="19"/>
        <v>1</v>
      </c>
    </row>
    <row r="63" spans="2:26">
      <c r="B63" s="2" t="s">
        <v>336</v>
      </c>
      <c r="C63" s="5"/>
      <c r="D63" s="5"/>
      <c r="E63" s="29">
        <f t="shared" si="10"/>
        <v>0</v>
      </c>
      <c r="F63" s="5"/>
      <c r="G63" s="5"/>
      <c r="H63" s="29">
        <f t="shared" si="11"/>
        <v>0</v>
      </c>
      <c r="I63" s="5">
        <v>1</v>
      </c>
      <c r="J63" s="5"/>
      <c r="K63" s="29">
        <f t="shared" si="12"/>
        <v>1</v>
      </c>
      <c r="L63" s="5"/>
      <c r="M63" s="5"/>
      <c r="N63" s="29">
        <f t="shared" si="13"/>
        <v>0</v>
      </c>
      <c r="O63" s="5"/>
      <c r="P63" s="5"/>
      <c r="Q63" s="29">
        <f t="shared" si="14"/>
        <v>0</v>
      </c>
      <c r="R63" s="5"/>
      <c r="S63" s="5"/>
      <c r="T63" s="29">
        <f t="shared" si="15"/>
        <v>0</v>
      </c>
      <c r="U63" s="5"/>
      <c r="V63" s="5"/>
      <c r="W63" s="29">
        <f t="shared" si="16"/>
        <v>0</v>
      </c>
      <c r="X63" s="5">
        <f t="shared" si="17"/>
        <v>1</v>
      </c>
      <c r="Y63" s="5">
        <f t="shared" si="18"/>
        <v>0</v>
      </c>
      <c r="Z63" s="29">
        <f t="shared" si="19"/>
        <v>1</v>
      </c>
    </row>
    <row r="64" spans="2:26">
      <c r="B64" s="2" t="s">
        <v>95</v>
      </c>
      <c r="C64" s="5"/>
      <c r="D64" s="5"/>
      <c r="E64" s="29">
        <f t="shared" si="10"/>
        <v>0</v>
      </c>
      <c r="F64" s="5">
        <v>1</v>
      </c>
      <c r="G64" s="5"/>
      <c r="H64" s="29">
        <f t="shared" si="11"/>
        <v>1</v>
      </c>
      <c r="I64" s="5"/>
      <c r="J64" s="5"/>
      <c r="K64" s="29">
        <f t="shared" si="12"/>
        <v>0</v>
      </c>
      <c r="L64" s="5"/>
      <c r="M64" s="5"/>
      <c r="N64" s="29">
        <f t="shared" si="13"/>
        <v>0</v>
      </c>
      <c r="O64" s="5"/>
      <c r="P64" s="5"/>
      <c r="Q64" s="29">
        <f t="shared" si="14"/>
        <v>0</v>
      </c>
      <c r="R64" s="5"/>
      <c r="S64" s="5"/>
      <c r="T64" s="29">
        <f t="shared" si="15"/>
        <v>0</v>
      </c>
      <c r="U64" s="5"/>
      <c r="V64" s="5"/>
      <c r="W64" s="29">
        <f t="shared" si="16"/>
        <v>0</v>
      </c>
      <c r="X64" s="5">
        <f t="shared" si="17"/>
        <v>1</v>
      </c>
      <c r="Y64" s="5">
        <f t="shared" si="18"/>
        <v>0</v>
      </c>
      <c r="Z64" s="29">
        <f t="shared" si="19"/>
        <v>1</v>
      </c>
    </row>
    <row r="65" spans="2:26">
      <c r="B65" s="2" t="s">
        <v>90</v>
      </c>
      <c r="C65" s="5"/>
      <c r="D65" s="5"/>
      <c r="E65" s="29">
        <f t="shared" si="10"/>
        <v>0</v>
      </c>
      <c r="F65" s="5"/>
      <c r="G65" s="5"/>
      <c r="H65" s="29">
        <f t="shared" si="11"/>
        <v>0</v>
      </c>
      <c r="I65" s="5">
        <v>1</v>
      </c>
      <c r="J65" s="5"/>
      <c r="K65" s="29">
        <f t="shared" si="12"/>
        <v>1</v>
      </c>
      <c r="L65" s="5"/>
      <c r="M65" s="5"/>
      <c r="N65" s="29">
        <f t="shared" si="13"/>
        <v>0</v>
      </c>
      <c r="O65" s="5"/>
      <c r="P65" s="5"/>
      <c r="Q65" s="29">
        <f t="shared" si="14"/>
        <v>0</v>
      </c>
      <c r="R65" s="5"/>
      <c r="S65" s="5"/>
      <c r="T65" s="29">
        <f t="shared" si="15"/>
        <v>0</v>
      </c>
      <c r="U65" s="5"/>
      <c r="V65" s="5"/>
      <c r="W65" s="29">
        <f t="shared" si="16"/>
        <v>0</v>
      </c>
      <c r="X65" s="5">
        <f t="shared" si="17"/>
        <v>1</v>
      </c>
      <c r="Y65" s="5">
        <f t="shared" si="18"/>
        <v>0</v>
      </c>
      <c r="Z65" s="29">
        <f t="shared" si="19"/>
        <v>1</v>
      </c>
    </row>
    <row r="66" spans="2:26">
      <c r="B66" s="2" t="s">
        <v>20</v>
      </c>
      <c r="C66" s="5"/>
      <c r="D66" s="5"/>
      <c r="E66" s="29">
        <f t="shared" si="10"/>
        <v>0</v>
      </c>
      <c r="F66" s="5"/>
      <c r="G66" s="5"/>
      <c r="H66" s="29">
        <f t="shared" si="11"/>
        <v>0</v>
      </c>
      <c r="I66" s="5"/>
      <c r="J66" s="5"/>
      <c r="K66" s="29">
        <f t="shared" si="12"/>
        <v>0</v>
      </c>
      <c r="L66" s="5"/>
      <c r="M66" s="5"/>
      <c r="N66" s="29">
        <f t="shared" si="13"/>
        <v>0</v>
      </c>
      <c r="O66" s="5">
        <v>1</v>
      </c>
      <c r="P66" s="5"/>
      <c r="Q66" s="29">
        <f t="shared" si="14"/>
        <v>1</v>
      </c>
      <c r="R66" s="5"/>
      <c r="S66" s="5"/>
      <c r="T66" s="29">
        <f t="shared" si="15"/>
        <v>0</v>
      </c>
      <c r="U66" s="5"/>
      <c r="V66" s="5"/>
      <c r="W66" s="29">
        <f t="shared" si="16"/>
        <v>0</v>
      </c>
      <c r="X66" s="5">
        <f t="shared" si="17"/>
        <v>1</v>
      </c>
      <c r="Y66" s="5">
        <f t="shared" si="18"/>
        <v>0</v>
      </c>
      <c r="Z66" s="29">
        <f t="shared" si="19"/>
        <v>1</v>
      </c>
    </row>
    <row r="67" spans="2:26">
      <c r="B67" s="2" t="s">
        <v>33</v>
      </c>
      <c r="C67" s="5"/>
      <c r="D67" s="5"/>
      <c r="E67" s="29">
        <f t="shared" si="10"/>
        <v>0</v>
      </c>
      <c r="F67" s="5"/>
      <c r="G67" s="5"/>
      <c r="H67" s="29">
        <f t="shared" si="11"/>
        <v>0</v>
      </c>
      <c r="I67" s="5"/>
      <c r="J67" s="5"/>
      <c r="K67" s="29">
        <f t="shared" si="12"/>
        <v>0</v>
      </c>
      <c r="L67" s="5"/>
      <c r="M67" s="5"/>
      <c r="N67" s="29">
        <f t="shared" si="13"/>
        <v>0</v>
      </c>
      <c r="O67" s="5">
        <v>1</v>
      </c>
      <c r="P67" s="5"/>
      <c r="Q67" s="29">
        <f t="shared" si="14"/>
        <v>1</v>
      </c>
      <c r="R67" s="5"/>
      <c r="S67" s="5"/>
      <c r="T67" s="29">
        <f t="shared" si="15"/>
        <v>0</v>
      </c>
      <c r="U67" s="5"/>
      <c r="V67" s="5"/>
      <c r="W67" s="29">
        <f t="shared" si="16"/>
        <v>0</v>
      </c>
      <c r="X67" s="5">
        <f t="shared" si="17"/>
        <v>1</v>
      </c>
      <c r="Y67" s="5">
        <f t="shared" si="18"/>
        <v>0</v>
      </c>
      <c r="Z67" s="29">
        <f t="shared" si="19"/>
        <v>1</v>
      </c>
    </row>
    <row r="68" spans="2:26">
      <c r="B68" s="2" t="s">
        <v>318</v>
      </c>
      <c r="C68" s="5">
        <v>1</v>
      </c>
      <c r="D68" s="5"/>
      <c r="E68" s="29">
        <f t="shared" si="10"/>
        <v>1</v>
      </c>
      <c r="F68" s="5"/>
      <c r="G68" s="5"/>
      <c r="H68" s="29">
        <f t="shared" si="11"/>
        <v>0</v>
      </c>
      <c r="I68" s="5"/>
      <c r="J68" s="5"/>
      <c r="K68" s="29">
        <f t="shared" si="12"/>
        <v>0</v>
      </c>
      <c r="L68" s="5"/>
      <c r="M68" s="5"/>
      <c r="N68" s="29">
        <f t="shared" si="13"/>
        <v>0</v>
      </c>
      <c r="O68" s="5"/>
      <c r="P68" s="5"/>
      <c r="Q68" s="29">
        <f t="shared" si="14"/>
        <v>0</v>
      </c>
      <c r="R68" s="5"/>
      <c r="S68" s="5"/>
      <c r="T68" s="29">
        <f t="shared" si="15"/>
        <v>0</v>
      </c>
      <c r="U68" s="5"/>
      <c r="V68" s="5"/>
      <c r="W68" s="29">
        <f t="shared" si="16"/>
        <v>0</v>
      </c>
      <c r="X68" s="5">
        <f t="shared" si="17"/>
        <v>1</v>
      </c>
      <c r="Y68" s="5">
        <f t="shared" si="18"/>
        <v>0</v>
      </c>
      <c r="Z68" s="29">
        <f t="shared" si="19"/>
        <v>1</v>
      </c>
    </row>
    <row r="69" spans="2:26">
      <c r="B69" s="2"/>
      <c r="C69" s="5"/>
      <c r="D69" s="5"/>
      <c r="E69" s="29">
        <f t="shared" si="10"/>
        <v>0</v>
      </c>
      <c r="F69" s="5"/>
      <c r="G69" s="5"/>
      <c r="H69" s="29">
        <f t="shared" si="11"/>
        <v>0</v>
      </c>
      <c r="I69" s="5"/>
      <c r="J69" s="5"/>
      <c r="K69" s="29">
        <f t="shared" si="12"/>
        <v>0</v>
      </c>
      <c r="L69" s="5"/>
      <c r="M69" s="5"/>
      <c r="N69" s="29">
        <f t="shared" si="13"/>
        <v>0</v>
      </c>
      <c r="O69" s="5"/>
      <c r="P69" s="5"/>
      <c r="Q69" s="29">
        <f t="shared" si="14"/>
        <v>0</v>
      </c>
      <c r="R69" s="5"/>
      <c r="S69" s="5"/>
      <c r="T69" s="29">
        <f t="shared" si="15"/>
        <v>0</v>
      </c>
      <c r="U69" s="5"/>
      <c r="V69" s="5"/>
      <c r="W69" s="29">
        <f t="shared" si="16"/>
        <v>0</v>
      </c>
      <c r="X69" s="5">
        <f t="shared" si="17"/>
        <v>0</v>
      </c>
      <c r="Y69" s="5">
        <f t="shared" si="18"/>
        <v>0</v>
      </c>
      <c r="Z69" s="29">
        <f t="shared" si="19"/>
        <v>0</v>
      </c>
    </row>
    <row r="70" spans="2:26">
      <c r="B70" s="2"/>
      <c r="C70" s="5"/>
      <c r="D70" s="5"/>
      <c r="E70" s="29">
        <f t="shared" ref="E70:E72" si="20">C70+D70</f>
        <v>0</v>
      </c>
      <c r="F70" s="5"/>
      <c r="G70" s="5"/>
      <c r="H70" s="29">
        <f t="shared" ref="H70:H72" si="21">F70+G70</f>
        <v>0</v>
      </c>
      <c r="I70" s="5"/>
      <c r="J70" s="5"/>
      <c r="K70" s="29">
        <f t="shared" ref="K70:K72" si="22">I70+J70</f>
        <v>0</v>
      </c>
      <c r="L70" s="5"/>
      <c r="M70" s="5"/>
      <c r="N70" s="29">
        <f t="shared" ref="N70:N72" si="23">L70+M70</f>
        <v>0</v>
      </c>
      <c r="O70" s="5"/>
      <c r="P70" s="5"/>
      <c r="Q70" s="29">
        <f t="shared" ref="Q70:Q72" si="24">O70+P70</f>
        <v>0</v>
      </c>
      <c r="R70" s="5"/>
      <c r="S70" s="5"/>
      <c r="T70" s="29">
        <f t="shared" ref="T70:T72" si="25">R70+S70</f>
        <v>0</v>
      </c>
      <c r="U70" s="5"/>
      <c r="V70" s="5"/>
      <c r="W70" s="29">
        <f t="shared" ref="W70:W72" si="26">U70+V70</f>
        <v>0</v>
      </c>
      <c r="X70" s="5">
        <f t="shared" ref="X70:X77" si="27">C70+F70+I70+L70+O70+R70+U70</f>
        <v>0</v>
      </c>
      <c r="Y70" s="5">
        <f t="shared" ref="Y70:Y77" si="28">D70+G70+J70+M70+P70+S70+V70</f>
        <v>0</v>
      </c>
      <c r="Z70" s="29">
        <f t="shared" ref="Z70:Z72" si="29">X70+Y70</f>
        <v>0</v>
      </c>
    </row>
    <row r="71" spans="2:26">
      <c r="B71" s="2"/>
      <c r="C71" s="5"/>
      <c r="D71" s="5"/>
      <c r="E71" s="29">
        <f t="shared" si="20"/>
        <v>0</v>
      </c>
      <c r="F71" s="5"/>
      <c r="G71" s="5"/>
      <c r="H71" s="29">
        <f t="shared" si="21"/>
        <v>0</v>
      </c>
      <c r="I71" s="5"/>
      <c r="J71" s="5"/>
      <c r="K71" s="29">
        <f t="shared" si="22"/>
        <v>0</v>
      </c>
      <c r="L71" s="5"/>
      <c r="M71" s="5"/>
      <c r="N71" s="29">
        <f t="shared" si="23"/>
        <v>0</v>
      </c>
      <c r="O71" s="5"/>
      <c r="P71" s="5"/>
      <c r="Q71" s="29">
        <f t="shared" si="24"/>
        <v>0</v>
      </c>
      <c r="R71" s="5"/>
      <c r="S71" s="5"/>
      <c r="T71" s="29">
        <f t="shared" si="25"/>
        <v>0</v>
      </c>
      <c r="U71" s="5"/>
      <c r="V71" s="5"/>
      <c r="W71" s="29">
        <f t="shared" si="26"/>
        <v>0</v>
      </c>
      <c r="X71" s="5">
        <f t="shared" si="27"/>
        <v>0</v>
      </c>
      <c r="Y71" s="5">
        <f t="shared" si="28"/>
        <v>0</v>
      </c>
      <c r="Z71" s="29">
        <f t="shared" si="29"/>
        <v>0</v>
      </c>
    </row>
    <row r="72" spans="2:26">
      <c r="B72" s="2"/>
      <c r="C72" s="5"/>
      <c r="D72" s="5"/>
      <c r="E72" s="29">
        <f t="shared" si="20"/>
        <v>0</v>
      </c>
      <c r="F72" s="5"/>
      <c r="G72" s="5"/>
      <c r="H72" s="29">
        <f t="shared" si="21"/>
        <v>0</v>
      </c>
      <c r="I72" s="5"/>
      <c r="J72" s="5"/>
      <c r="K72" s="29">
        <f t="shared" si="22"/>
        <v>0</v>
      </c>
      <c r="L72" s="5"/>
      <c r="M72" s="5"/>
      <c r="N72" s="29">
        <f t="shared" si="23"/>
        <v>0</v>
      </c>
      <c r="O72" s="5"/>
      <c r="P72" s="5"/>
      <c r="Q72" s="29">
        <f t="shared" si="24"/>
        <v>0</v>
      </c>
      <c r="R72" s="5"/>
      <c r="S72" s="5"/>
      <c r="T72" s="29">
        <f t="shared" si="25"/>
        <v>0</v>
      </c>
      <c r="U72" s="5"/>
      <c r="V72" s="5"/>
      <c r="W72" s="29">
        <f t="shared" si="26"/>
        <v>0</v>
      </c>
      <c r="X72" s="5">
        <f t="shared" si="27"/>
        <v>0</v>
      </c>
      <c r="Y72" s="5">
        <f t="shared" si="28"/>
        <v>0</v>
      </c>
      <c r="Z72" s="29">
        <f t="shared" si="29"/>
        <v>0</v>
      </c>
    </row>
    <row r="73" spans="2:26">
      <c r="B73" s="2"/>
      <c r="C73" s="5"/>
      <c r="D73" s="5"/>
      <c r="E73" s="29">
        <f t="shared" ref="E73:E77" si="30">C73+D73</f>
        <v>0</v>
      </c>
      <c r="F73" s="5"/>
      <c r="G73" s="5"/>
      <c r="H73" s="29">
        <f t="shared" ref="H73:H77" si="31">F73+G73</f>
        <v>0</v>
      </c>
      <c r="I73" s="5"/>
      <c r="J73" s="5"/>
      <c r="K73" s="29">
        <f t="shared" ref="K73:K77" si="32">I73+J73</f>
        <v>0</v>
      </c>
      <c r="L73" s="5"/>
      <c r="M73" s="5"/>
      <c r="N73" s="29">
        <f t="shared" ref="N73:N77" si="33">L73+M73</f>
        <v>0</v>
      </c>
      <c r="O73" s="5"/>
      <c r="P73" s="5"/>
      <c r="Q73" s="29">
        <f t="shared" ref="Q73:Q77" si="34">O73+P73</f>
        <v>0</v>
      </c>
      <c r="R73" s="5"/>
      <c r="S73" s="5"/>
      <c r="T73" s="29">
        <f t="shared" ref="T73:T77" si="35">R73+S73</f>
        <v>0</v>
      </c>
      <c r="U73" s="5"/>
      <c r="V73" s="5"/>
      <c r="W73" s="29">
        <f t="shared" ref="W73:W77" si="36">U73+V73</f>
        <v>0</v>
      </c>
      <c r="X73" s="5">
        <f t="shared" si="27"/>
        <v>0</v>
      </c>
      <c r="Y73" s="5">
        <f t="shared" si="28"/>
        <v>0</v>
      </c>
      <c r="Z73" s="29">
        <f t="shared" ref="Z73:Z77" si="37">X73+Y73</f>
        <v>0</v>
      </c>
    </row>
    <row r="74" spans="2:26">
      <c r="B74" s="2"/>
      <c r="C74" s="5"/>
      <c r="D74" s="5"/>
      <c r="E74" s="29">
        <f t="shared" si="30"/>
        <v>0</v>
      </c>
      <c r="F74" s="5"/>
      <c r="G74" s="5"/>
      <c r="H74" s="29">
        <f t="shared" si="31"/>
        <v>0</v>
      </c>
      <c r="I74" s="5"/>
      <c r="J74" s="5"/>
      <c r="K74" s="29">
        <f t="shared" si="32"/>
        <v>0</v>
      </c>
      <c r="L74" s="5"/>
      <c r="M74" s="5"/>
      <c r="N74" s="29">
        <f t="shared" si="33"/>
        <v>0</v>
      </c>
      <c r="O74" s="5"/>
      <c r="P74" s="5"/>
      <c r="Q74" s="29">
        <f t="shared" si="34"/>
        <v>0</v>
      </c>
      <c r="R74" s="5"/>
      <c r="S74" s="5"/>
      <c r="T74" s="29">
        <f t="shared" si="35"/>
        <v>0</v>
      </c>
      <c r="U74" s="5"/>
      <c r="V74" s="5"/>
      <c r="W74" s="29">
        <f t="shared" si="36"/>
        <v>0</v>
      </c>
      <c r="X74" s="5">
        <f t="shared" si="27"/>
        <v>0</v>
      </c>
      <c r="Y74" s="5">
        <f t="shared" si="28"/>
        <v>0</v>
      </c>
      <c r="Z74" s="29">
        <f t="shared" si="37"/>
        <v>0</v>
      </c>
    </row>
    <row r="75" spans="2:26">
      <c r="B75" s="2"/>
      <c r="C75" s="5"/>
      <c r="D75" s="5"/>
      <c r="E75" s="29">
        <f t="shared" si="30"/>
        <v>0</v>
      </c>
      <c r="F75" s="5"/>
      <c r="G75" s="5"/>
      <c r="H75" s="29">
        <f t="shared" si="31"/>
        <v>0</v>
      </c>
      <c r="I75" s="5"/>
      <c r="J75" s="5"/>
      <c r="K75" s="29">
        <f t="shared" si="32"/>
        <v>0</v>
      </c>
      <c r="L75" s="5"/>
      <c r="M75" s="5"/>
      <c r="N75" s="29">
        <f t="shared" si="33"/>
        <v>0</v>
      </c>
      <c r="O75" s="5"/>
      <c r="P75" s="5"/>
      <c r="Q75" s="29">
        <f t="shared" si="34"/>
        <v>0</v>
      </c>
      <c r="R75" s="5"/>
      <c r="S75" s="5"/>
      <c r="T75" s="29">
        <f t="shared" si="35"/>
        <v>0</v>
      </c>
      <c r="U75" s="5"/>
      <c r="V75" s="5"/>
      <c r="W75" s="29">
        <f t="shared" si="36"/>
        <v>0</v>
      </c>
      <c r="X75" s="5">
        <f t="shared" si="27"/>
        <v>0</v>
      </c>
      <c r="Y75" s="5">
        <f t="shared" si="28"/>
        <v>0</v>
      </c>
      <c r="Z75" s="29">
        <f t="shared" si="37"/>
        <v>0</v>
      </c>
    </row>
    <row r="76" spans="2:26">
      <c r="B76" s="2"/>
      <c r="C76" s="5"/>
      <c r="D76" s="5"/>
      <c r="E76" s="29">
        <f t="shared" si="30"/>
        <v>0</v>
      </c>
      <c r="F76" s="5"/>
      <c r="G76" s="5"/>
      <c r="H76" s="29">
        <f t="shared" si="31"/>
        <v>0</v>
      </c>
      <c r="I76" s="5"/>
      <c r="J76" s="5"/>
      <c r="K76" s="29">
        <f t="shared" si="32"/>
        <v>0</v>
      </c>
      <c r="L76" s="5"/>
      <c r="M76" s="5"/>
      <c r="N76" s="29">
        <f t="shared" si="33"/>
        <v>0</v>
      </c>
      <c r="O76" s="5"/>
      <c r="P76" s="5"/>
      <c r="Q76" s="29">
        <f t="shared" si="34"/>
        <v>0</v>
      </c>
      <c r="R76" s="5"/>
      <c r="S76" s="5"/>
      <c r="T76" s="29">
        <f t="shared" si="35"/>
        <v>0</v>
      </c>
      <c r="U76" s="5"/>
      <c r="V76" s="5"/>
      <c r="W76" s="29">
        <f t="shared" si="36"/>
        <v>0</v>
      </c>
      <c r="X76" s="5">
        <f t="shared" si="27"/>
        <v>0</v>
      </c>
      <c r="Y76" s="5">
        <f t="shared" si="28"/>
        <v>0</v>
      </c>
      <c r="Z76" s="29">
        <f t="shared" si="37"/>
        <v>0</v>
      </c>
    </row>
    <row r="77" spans="2:26">
      <c r="B77" s="2"/>
      <c r="C77" s="5"/>
      <c r="D77" s="5"/>
      <c r="E77" s="29">
        <f t="shared" si="30"/>
        <v>0</v>
      </c>
      <c r="F77" s="5"/>
      <c r="G77" s="5"/>
      <c r="H77" s="29">
        <f t="shared" si="31"/>
        <v>0</v>
      </c>
      <c r="I77" s="5"/>
      <c r="J77" s="5"/>
      <c r="K77" s="29">
        <f t="shared" si="32"/>
        <v>0</v>
      </c>
      <c r="L77" s="5"/>
      <c r="M77" s="5"/>
      <c r="N77" s="29">
        <f t="shared" si="33"/>
        <v>0</v>
      </c>
      <c r="O77" s="5"/>
      <c r="P77" s="5"/>
      <c r="Q77" s="29">
        <f t="shared" si="34"/>
        <v>0</v>
      </c>
      <c r="R77" s="5"/>
      <c r="S77" s="5"/>
      <c r="T77" s="29">
        <f t="shared" si="35"/>
        <v>0</v>
      </c>
      <c r="U77" s="5"/>
      <c r="V77" s="5"/>
      <c r="W77" s="29">
        <f t="shared" si="36"/>
        <v>0</v>
      </c>
      <c r="X77" s="5">
        <f t="shared" si="27"/>
        <v>0</v>
      </c>
      <c r="Y77" s="5">
        <f t="shared" si="28"/>
        <v>0</v>
      </c>
      <c r="Z77" s="29">
        <f t="shared" si="37"/>
        <v>0</v>
      </c>
    </row>
    <row r="78" spans="2:26">
      <c r="E78" s="25"/>
      <c r="H78" s="25"/>
      <c r="K78" s="25"/>
      <c r="N78" s="25"/>
      <c r="Q78" s="25"/>
      <c r="T78" s="25"/>
      <c r="W78" s="25"/>
      <c r="Z78" s="25"/>
    </row>
    <row r="79" spans="2:26">
      <c r="B79" s="2" t="s">
        <v>121</v>
      </c>
      <c r="C79" s="5">
        <f t="shared" ref="C79:Z79" si="38">SUM(C9:C77)</f>
        <v>47</v>
      </c>
      <c r="D79" s="5">
        <f t="shared" si="38"/>
        <v>0</v>
      </c>
      <c r="E79" s="29">
        <f t="shared" si="38"/>
        <v>47</v>
      </c>
      <c r="F79" s="5">
        <f t="shared" si="38"/>
        <v>26</v>
      </c>
      <c r="G79" s="5">
        <f t="shared" si="38"/>
        <v>1</v>
      </c>
      <c r="H79" s="29">
        <f t="shared" si="38"/>
        <v>27</v>
      </c>
      <c r="I79" s="5">
        <f t="shared" si="38"/>
        <v>19</v>
      </c>
      <c r="J79" s="5">
        <f t="shared" si="38"/>
        <v>2</v>
      </c>
      <c r="K79" s="29">
        <f t="shared" si="38"/>
        <v>21</v>
      </c>
      <c r="L79" s="5">
        <f t="shared" si="38"/>
        <v>30</v>
      </c>
      <c r="M79" s="5">
        <f t="shared" si="38"/>
        <v>3</v>
      </c>
      <c r="N79" s="29">
        <f t="shared" si="38"/>
        <v>33</v>
      </c>
      <c r="O79" s="5">
        <f t="shared" si="38"/>
        <v>26</v>
      </c>
      <c r="P79" s="5">
        <f t="shared" si="38"/>
        <v>1</v>
      </c>
      <c r="Q79" s="29">
        <f t="shared" si="38"/>
        <v>27</v>
      </c>
      <c r="R79" s="5">
        <f t="shared" si="38"/>
        <v>0</v>
      </c>
      <c r="S79" s="5">
        <f t="shared" si="38"/>
        <v>0</v>
      </c>
      <c r="T79" s="29">
        <f t="shared" si="38"/>
        <v>0</v>
      </c>
      <c r="U79" s="5">
        <f t="shared" si="38"/>
        <v>0</v>
      </c>
      <c r="V79" s="5">
        <f t="shared" si="38"/>
        <v>4</v>
      </c>
      <c r="W79" s="29">
        <f t="shared" si="38"/>
        <v>4</v>
      </c>
      <c r="X79" s="5">
        <f t="shared" si="38"/>
        <v>148</v>
      </c>
      <c r="Y79" s="5">
        <f t="shared" si="38"/>
        <v>11</v>
      </c>
      <c r="Z79" s="29">
        <f t="shared" si="38"/>
        <v>159</v>
      </c>
    </row>
  </sheetData>
  <autoFilter ref="C8:Z8" xr:uid="{00000000-0009-0000-0000-000003000000}"/>
  <sortState xmlns:xlrd2="http://schemas.microsoft.com/office/spreadsheetml/2017/richdata2" ref="B9:Z69">
    <sortCondition descending="1" ref="Z9:Z69"/>
    <sortCondition ref="B9:B69"/>
  </sortState>
  <mergeCells count="10">
    <mergeCell ref="D4:E4"/>
    <mergeCell ref="B6:Z6"/>
    <mergeCell ref="C7:E7"/>
    <mergeCell ref="F7:H7"/>
    <mergeCell ref="I7:K7"/>
    <mergeCell ref="L7:N7"/>
    <mergeCell ref="O7:Q7"/>
    <mergeCell ref="R7:T7"/>
    <mergeCell ref="U7:W7"/>
    <mergeCell ref="X7:Z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61"/>
  <sheetViews>
    <sheetView workbookViewId="0">
      <pane ySplit="7" topLeftCell="A8" activePane="bottomLeft" state="frozen"/>
      <selection activeCell="J24" sqref="J24"/>
      <selection pane="bottomLeft" activeCell="M15" sqref="M15"/>
    </sheetView>
  </sheetViews>
  <sheetFormatPr defaultColWidth="10.875" defaultRowHeight="15.75"/>
  <cols>
    <col min="1" max="1" width="10.875" style="1"/>
    <col min="2" max="2" width="23" style="1" customWidth="1"/>
    <col min="3" max="7" width="10.875" style="1" customWidth="1"/>
    <col min="8" max="8" width="10.875" style="1" hidden="1" customWidth="1"/>
    <col min="9" max="9" width="10.875" style="1" customWidth="1"/>
    <col min="10" max="16384" width="10.875" style="1"/>
  </cols>
  <sheetData>
    <row r="2" spans="2:10">
      <c r="B2" s="25" t="s">
        <v>120</v>
      </c>
    </row>
    <row r="3" spans="2:10">
      <c r="B3" s="25"/>
    </row>
    <row r="4" spans="2:10">
      <c r="B4" s="25" t="s">
        <v>124</v>
      </c>
      <c r="D4" s="116">
        <f>Results!E2</f>
        <v>45059</v>
      </c>
      <c r="E4" s="116"/>
    </row>
    <row r="6" spans="2:10" ht="26.1" customHeight="1">
      <c r="B6" s="177" t="s">
        <v>287</v>
      </c>
      <c r="C6" s="177"/>
      <c r="D6" s="177"/>
      <c r="E6" s="177"/>
      <c r="F6" s="177"/>
      <c r="G6" s="177"/>
      <c r="H6" s="177"/>
      <c r="I6" s="177"/>
      <c r="J6" s="177"/>
    </row>
    <row r="7" spans="2:10" ht="15.95" customHeight="1">
      <c r="B7" s="18" t="s">
        <v>66</v>
      </c>
      <c r="C7" s="17" t="s">
        <v>62</v>
      </c>
      <c r="D7" s="17" t="s">
        <v>65</v>
      </c>
      <c r="E7" s="17" t="s">
        <v>63</v>
      </c>
      <c r="F7" s="17" t="s">
        <v>64</v>
      </c>
      <c r="G7" s="17" t="s">
        <v>61</v>
      </c>
      <c r="H7" s="17" t="s">
        <v>69</v>
      </c>
      <c r="I7" s="17" t="s">
        <v>70</v>
      </c>
      <c r="J7" s="17" t="s">
        <v>77</v>
      </c>
    </row>
    <row r="8" spans="2:10">
      <c r="B8" s="10" t="s">
        <v>403</v>
      </c>
      <c r="C8" s="19"/>
      <c r="D8" s="19">
        <v>1</v>
      </c>
      <c r="E8" s="19">
        <v>1</v>
      </c>
      <c r="F8" s="19"/>
      <c r="G8" s="19">
        <v>4</v>
      </c>
      <c r="H8" s="19"/>
      <c r="I8" s="19"/>
      <c r="J8" s="34">
        <f t="shared" ref="J8:J39" si="0">SUM(C8:I8)</f>
        <v>6</v>
      </c>
    </row>
    <row r="9" spans="2:10">
      <c r="B9" s="10" t="s">
        <v>110</v>
      </c>
      <c r="C9" s="19"/>
      <c r="D9" s="19"/>
      <c r="E9" s="19"/>
      <c r="F9" s="19">
        <v>4</v>
      </c>
      <c r="G9" s="19"/>
      <c r="H9" s="19"/>
      <c r="I9" s="19"/>
      <c r="J9" s="34">
        <f t="shared" si="0"/>
        <v>4</v>
      </c>
    </row>
    <row r="10" spans="2:10">
      <c r="B10" s="10" t="s">
        <v>335</v>
      </c>
      <c r="C10" s="19">
        <v>1</v>
      </c>
      <c r="D10" s="19">
        <v>2</v>
      </c>
      <c r="E10" s="19">
        <v>1</v>
      </c>
      <c r="F10" s="19"/>
      <c r="G10" s="19"/>
      <c r="H10" s="19"/>
      <c r="I10" s="19"/>
      <c r="J10" s="34">
        <f t="shared" si="0"/>
        <v>4</v>
      </c>
    </row>
    <row r="11" spans="2:10">
      <c r="B11" s="10" t="s">
        <v>91</v>
      </c>
      <c r="C11" s="19">
        <v>4</v>
      </c>
      <c r="D11" s="19"/>
      <c r="E11" s="19"/>
      <c r="F11" s="19"/>
      <c r="G11" s="19"/>
      <c r="H11" s="19"/>
      <c r="I11" s="19"/>
      <c r="J11" s="34">
        <f t="shared" si="0"/>
        <v>4</v>
      </c>
    </row>
    <row r="12" spans="2:10">
      <c r="B12" s="10" t="s">
        <v>145</v>
      </c>
      <c r="C12" s="19">
        <v>4</v>
      </c>
      <c r="D12" s="19"/>
      <c r="E12" s="19"/>
      <c r="F12" s="19"/>
      <c r="G12" s="19"/>
      <c r="H12" s="19"/>
      <c r="I12" s="19"/>
      <c r="J12" s="34">
        <f t="shared" si="0"/>
        <v>4</v>
      </c>
    </row>
    <row r="13" spans="2:10">
      <c r="B13" s="10" t="s">
        <v>134</v>
      </c>
      <c r="C13" s="19"/>
      <c r="D13" s="19"/>
      <c r="E13" s="19">
        <v>1</v>
      </c>
      <c r="F13" s="19"/>
      <c r="G13" s="19">
        <v>2</v>
      </c>
      <c r="H13" s="19"/>
      <c r="I13" s="19">
        <v>1</v>
      </c>
      <c r="J13" s="34">
        <f t="shared" si="0"/>
        <v>4</v>
      </c>
    </row>
    <row r="14" spans="2:10">
      <c r="B14" s="10" t="s">
        <v>203</v>
      </c>
      <c r="C14" s="19">
        <v>1</v>
      </c>
      <c r="D14" s="19"/>
      <c r="E14" s="19">
        <v>2</v>
      </c>
      <c r="F14" s="19"/>
      <c r="G14" s="19"/>
      <c r="H14" s="19"/>
      <c r="I14" s="19"/>
      <c r="J14" s="34">
        <f t="shared" si="0"/>
        <v>3</v>
      </c>
    </row>
    <row r="15" spans="2:10">
      <c r="B15" s="10" t="s">
        <v>32</v>
      </c>
      <c r="C15" s="19"/>
      <c r="D15" s="19"/>
      <c r="E15" s="19"/>
      <c r="F15" s="19">
        <v>3</v>
      </c>
      <c r="G15" s="19"/>
      <c r="H15" s="19"/>
      <c r="I15" s="19"/>
      <c r="J15" s="34">
        <f t="shared" si="0"/>
        <v>3</v>
      </c>
    </row>
    <row r="16" spans="2:10">
      <c r="B16" s="10" t="s">
        <v>185</v>
      </c>
      <c r="C16" s="19"/>
      <c r="D16" s="19">
        <v>3</v>
      </c>
      <c r="E16" s="19"/>
      <c r="F16" s="19"/>
      <c r="G16" s="19"/>
      <c r="H16" s="19"/>
      <c r="I16" s="19"/>
      <c r="J16" s="34">
        <f t="shared" si="0"/>
        <v>3</v>
      </c>
    </row>
    <row r="17" spans="2:10">
      <c r="B17" s="10" t="s">
        <v>41</v>
      </c>
      <c r="C17" s="19"/>
      <c r="D17" s="19"/>
      <c r="E17" s="19"/>
      <c r="F17" s="19">
        <v>2</v>
      </c>
      <c r="G17" s="19">
        <v>1</v>
      </c>
      <c r="H17" s="19"/>
      <c r="I17" s="19"/>
      <c r="J17" s="34">
        <f t="shared" si="0"/>
        <v>3</v>
      </c>
    </row>
    <row r="18" spans="2:10">
      <c r="B18" s="10" t="s">
        <v>135</v>
      </c>
      <c r="C18" s="19"/>
      <c r="D18" s="19">
        <v>2</v>
      </c>
      <c r="E18" s="19">
        <v>1</v>
      </c>
      <c r="F18" s="19"/>
      <c r="G18" s="19"/>
      <c r="H18" s="19"/>
      <c r="I18" s="19"/>
      <c r="J18" s="34">
        <f t="shared" si="0"/>
        <v>3</v>
      </c>
    </row>
    <row r="19" spans="2:10">
      <c r="B19" s="10" t="s">
        <v>184</v>
      </c>
      <c r="C19" s="19"/>
      <c r="D19" s="19">
        <v>3</v>
      </c>
      <c r="E19" s="19"/>
      <c r="F19" s="19"/>
      <c r="G19" s="19"/>
      <c r="H19" s="19"/>
      <c r="I19" s="19"/>
      <c r="J19" s="34">
        <f t="shared" si="0"/>
        <v>3</v>
      </c>
    </row>
    <row r="20" spans="2:10">
      <c r="B20" s="10" t="s">
        <v>26</v>
      </c>
      <c r="C20" s="19"/>
      <c r="D20" s="19"/>
      <c r="E20" s="19">
        <v>2</v>
      </c>
      <c r="F20" s="19"/>
      <c r="G20" s="19">
        <v>1</v>
      </c>
      <c r="H20" s="19"/>
      <c r="I20" s="19"/>
      <c r="J20" s="34">
        <f t="shared" si="0"/>
        <v>3</v>
      </c>
    </row>
    <row r="21" spans="2:10">
      <c r="B21" s="10" t="s">
        <v>133</v>
      </c>
      <c r="C21" s="19"/>
      <c r="D21" s="19"/>
      <c r="E21" s="19">
        <v>1</v>
      </c>
      <c r="F21" s="19">
        <v>2</v>
      </c>
      <c r="G21" s="19"/>
      <c r="H21" s="19"/>
      <c r="I21" s="19"/>
      <c r="J21" s="34">
        <f t="shared" si="0"/>
        <v>3</v>
      </c>
    </row>
    <row r="22" spans="2:10">
      <c r="B22" s="10" t="s">
        <v>234</v>
      </c>
      <c r="C22" s="19"/>
      <c r="D22" s="19">
        <v>1</v>
      </c>
      <c r="E22" s="19"/>
      <c r="F22" s="19"/>
      <c r="G22" s="19">
        <v>1</v>
      </c>
      <c r="H22" s="19"/>
      <c r="I22" s="19"/>
      <c r="J22" s="34">
        <f t="shared" si="0"/>
        <v>2</v>
      </c>
    </row>
    <row r="23" spans="2:10">
      <c r="B23" s="10" t="s">
        <v>163</v>
      </c>
      <c r="C23" s="19"/>
      <c r="D23" s="19"/>
      <c r="E23" s="19"/>
      <c r="F23" s="19">
        <v>2</v>
      </c>
      <c r="G23" s="19"/>
      <c r="H23" s="19"/>
      <c r="I23" s="19"/>
      <c r="J23" s="34">
        <f t="shared" si="0"/>
        <v>2</v>
      </c>
    </row>
    <row r="24" spans="2:10">
      <c r="B24" s="10" t="s">
        <v>106</v>
      </c>
      <c r="C24" s="19"/>
      <c r="D24" s="19"/>
      <c r="E24" s="19">
        <v>1</v>
      </c>
      <c r="F24" s="19">
        <v>1</v>
      </c>
      <c r="G24" s="19"/>
      <c r="H24" s="19"/>
      <c r="I24" s="19"/>
      <c r="J24" s="34">
        <f t="shared" si="0"/>
        <v>2</v>
      </c>
    </row>
    <row r="25" spans="2:10">
      <c r="B25" s="10" t="s">
        <v>102</v>
      </c>
      <c r="C25" s="19">
        <v>2</v>
      </c>
      <c r="D25" s="19"/>
      <c r="E25" s="19"/>
      <c r="F25" s="19"/>
      <c r="G25" s="19"/>
      <c r="H25" s="19"/>
      <c r="I25" s="19"/>
      <c r="J25" s="34">
        <f t="shared" si="0"/>
        <v>2</v>
      </c>
    </row>
    <row r="26" spans="2:10">
      <c r="B26" s="10" t="s">
        <v>275</v>
      </c>
      <c r="C26" s="19"/>
      <c r="D26" s="19"/>
      <c r="E26" s="19">
        <v>1</v>
      </c>
      <c r="F26" s="19">
        <v>1</v>
      </c>
      <c r="G26" s="19"/>
      <c r="H26" s="19"/>
      <c r="I26" s="19"/>
      <c r="J26" s="34">
        <f t="shared" si="0"/>
        <v>2</v>
      </c>
    </row>
    <row r="27" spans="2:10">
      <c r="B27" s="10" t="s">
        <v>55</v>
      </c>
      <c r="C27" s="19"/>
      <c r="D27" s="19"/>
      <c r="E27" s="19">
        <v>1</v>
      </c>
      <c r="F27" s="19"/>
      <c r="G27" s="19"/>
      <c r="H27" s="19"/>
      <c r="I27" s="19">
        <v>1</v>
      </c>
      <c r="J27" s="34">
        <f t="shared" si="0"/>
        <v>2</v>
      </c>
    </row>
    <row r="28" spans="2:10">
      <c r="B28" s="10" t="s">
        <v>37</v>
      </c>
      <c r="C28" s="19"/>
      <c r="D28" s="19">
        <v>2</v>
      </c>
      <c r="E28" s="19"/>
      <c r="F28" s="19"/>
      <c r="G28" s="19"/>
      <c r="H28" s="19"/>
      <c r="I28" s="19"/>
      <c r="J28" s="34">
        <f t="shared" si="0"/>
        <v>2</v>
      </c>
    </row>
    <row r="29" spans="2:10">
      <c r="B29" s="10" t="s">
        <v>80</v>
      </c>
      <c r="C29" s="19"/>
      <c r="D29" s="19">
        <v>2</v>
      </c>
      <c r="E29" s="19"/>
      <c r="F29" s="19"/>
      <c r="G29" s="19"/>
      <c r="H29" s="19"/>
      <c r="I29" s="19"/>
      <c r="J29" s="34">
        <f t="shared" si="0"/>
        <v>2</v>
      </c>
    </row>
    <row r="30" spans="2:10">
      <c r="B30" s="10" t="s">
        <v>160</v>
      </c>
      <c r="C30" s="19">
        <v>2</v>
      </c>
      <c r="D30" s="19"/>
      <c r="E30" s="19"/>
      <c r="F30" s="19"/>
      <c r="G30" s="19"/>
      <c r="H30" s="19"/>
      <c r="I30" s="19"/>
      <c r="J30" s="34">
        <f t="shared" si="0"/>
        <v>2</v>
      </c>
    </row>
    <row r="31" spans="2:10">
      <c r="B31" s="10" t="s">
        <v>98</v>
      </c>
      <c r="C31" s="19"/>
      <c r="D31" s="19"/>
      <c r="E31" s="19"/>
      <c r="F31" s="19"/>
      <c r="G31" s="19">
        <v>2</v>
      </c>
      <c r="H31" s="19"/>
      <c r="I31" s="19"/>
      <c r="J31" s="34">
        <f t="shared" si="0"/>
        <v>2</v>
      </c>
    </row>
    <row r="32" spans="2:10">
      <c r="B32" s="10" t="s">
        <v>23</v>
      </c>
      <c r="C32" s="19"/>
      <c r="D32" s="19"/>
      <c r="E32" s="19"/>
      <c r="F32" s="19"/>
      <c r="G32" s="19">
        <v>2</v>
      </c>
      <c r="H32" s="19"/>
      <c r="I32" s="19"/>
      <c r="J32" s="34">
        <f t="shared" si="0"/>
        <v>2</v>
      </c>
    </row>
    <row r="33" spans="2:10">
      <c r="B33" s="10" t="s">
        <v>79</v>
      </c>
      <c r="C33" s="19"/>
      <c r="D33" s="19"/>
      <c r="E33" s="19"/>
      <c r="F33" s="19"/>
      <c r="G33" s="19">
        <v>2</v>
      </c>
      <c r="H33" s="19"/>
      <c r="I33" s="19"/>
      <c r="J33" s="34">
        <f t="shared" si="0"/>
        <v>2</v>
      </c>
    </row>
    <row r="34" spans="2:10">
      <c r="B34" s="10" t="s">
        <v>164</v>
      </c>
      <c r="C34" s="19">
        <v>1</v>
      </c>
      <c r="D34" s="19"/>
      <c r="E34" s="19"/>
      <c r="F34" s="19"/>
      <c r="G34" s="19"/>
      <c r="H34" s="19"/>
      <c r="I34" s="19"/>
      <c r="J34" s="34">
        <f t="shared" si="0"/>
        <v>1</v>
      </c>
    </row>
    <row r="35" spans="2:10">
      <c r="B35" s="10" t="s">
        <v>31</v>
      </c>
      <c r="C35" s="19"/>
      <c r="D35" s="19">
        <v>1</v>
      </c>
      <c r="E35" s="19"/>
      <c r="F35" s="19"/>
      <c r="G35" s="19"/>
      <c r="H35" s="19"/>
      <c r="I35" s="19"/>
      <c r="J35" s="34">
        <f t="shared" si="0"/>
        <v>1</v>
      </c>
    </row>
    <row r="36" spans="2:10">
      <c r="B36" s="10" t="s">
        <v>204</v>
      </c>
      <c r="C36" s="19"/>
      <c r="D36" s="19">
        <v>1</v>
      </c>
      <c r="E36" s="19"/>
      <c r="F36" s="19"/>
      <c r="G36" s="19"/>
      <c r="H36" s="19"/>
      <c r="I36" s="19"/>
      <c r="J36" s="34">
        <f t="shared" si="0"/>
        <v>1</v>
      </c>
    </row>
    <row r="37" spans="2:10">
      <c r="B37" s="10" t="s">
        <v>101</v>
      </c>
      <c r="C37" s="19"/>
      <c r="D37" s="19"/>
      <c r="E37" s="19"/>
      <c r="F37" s="19">
        <v>1</v>
      </c>
      <c r="G37" s="19"/>
      <c r="H37" s="19"/>
      <c r="I37" s="19"/>
      <c r="J37" s="34">
        <f t="shared" si="0"/>
        <v>1</v>
      </c>
    </row>
    <row r="38" spans="2:10">
      <c r="B38" s="10" t="s">
        <v>48</v>
      </c>
      <c r="C38" s="19"/>
      <c r="D38" s="19"/>
      <c r="E38" s="19"/>
      <c r="F38" s="19">
        <v>1</v>
      </c>
      <c r="G38" s="19"/>
      <c r="H38" s="19"/>
      <c r="I38" s="19"/>
      <c r="J38" s="34">
        <f t="shared" si="0"/>
        <v>1</v>
      </c>
    </row>
    <row r="39" spans="2:10">
      <c r="B39" s="10" t="s">
        <v>40</v>
      </c>
      <c r="C39" s="19"/>
      <c r="D39" s="19"/>
      <c r="E39" s="19"/>
      <c r="F39" s="19">
        <v>1</v>
      </c>
      <c r="G39" s="19"/>
      <c r="H39" s="19"/>
      <c r="I39" s="19"/>
      <c r="J39" s="34">
        <f t="shared" si="0"/>
        <v>1</v>
      </c>
    </row>
    <row r="40" spans="2:10">
      <c r="B40" s="10" t="s">
        <v>404</v>
      </c>
      <c r="C40" s="19"/>
      <c r="D40" s="19"/>
      <c r="E40" s="19">
        <v>1</v>
      </c>
      <c r="F40" s="19"/>
      <c r="G40" s="19"/>
      <c r="H40" s="19"/>
      <c r="I40" s="19"/>
      <c r="J40" s="34">
        <f t="shared" ref="J40:J71" si="1">SUM(C40:I40)</f>
        <v>1</v>
      </c>
    </row>
    <row r="41" spans="2:10">
      <c r="B41" s="10" t="s">
        <v>27</v>
      </c>
      <c r="C41" s="19"/>
      <c r="D41" s="19"/>
      <c r="E41" s="19"/>
      <c r="F41" s="19"/>
      <c r="G41" s="19">
        <v>1</v>
      </c>
      <c r="H41" s="19"/>
      <c r="I41" s="19"/>
      <c r="J41" s="34">
        <f t="shared" si="1"/>
        <v>1</v>
      </c>
    </row>
    <row r="42" spans="2:10">
      <c r="B42" s="10" t="s">
        <v>52</v>
      </c>
      <c r="C42" s="19">
        <v>1</v>
      </c>
      <c r="D42" s="19"/>
      <c r="E42" s="19"/>
      <c r="F42" s="19"/>
      <c r="G42" s="19"/>
      <c r="H42" s="19"/>
      <c r="I42" s="19"/>
      <c r="J42" s="34">
        <f t="shared" si="1"/>
        <v>1</v>
      </c>
    </row>
    <row r="43" spans="2:10">
      <c r="B43" s="10" t="s">
        <v>315</v>
      </c>
      <c r="C43" s="19"/>
      <c r="D43" s="19"/>
      <c r="E43" s="19">
        <v>1</v>
      </c>
      <c r="F43" s="19"/>
      <c r="G43" s="19"/>
      <c r="H43" s="19"/>
      <c r="I43" s="19"/>
      <c r="J43" s="34">
        <f t="shared" si="1"/>
        <v>1</v>
      </c>
    </row>
    <row r="44" spans="2:10">
      <c r="B44" s="10" t="s">
        <v>182</v>
      </c>
      <c r="C44" s="19"/>
      <c r="D44" s="19"/>
      <c r="E44" s="19"/>
      <c r="F44" s="19"/>
      <c r="G44" s="19">
        <v>1</v>
      </c>
      <c r="H44" s="19"/>
      <c r="I44" s="19"/>
      <c r="J44" s="34">
        <f t="shared" si="1"/>
        <v>1</v>
      </c>
    </row>
    <row r="45" spans="2:10">
      <c r="B45" s="10" t="s">
        <v>278</v>
      </c>
      <c r="C45" s="19">
        <v>1</v>
      </c>
      <c r="D45" s="19"/>
      <c r="E45" s="19"/>
      <c r="F45" s="19"/>
      <c r="G45" s="19"/>
      <c r="H45" s="19"/>
      <c r="I45" s="19"/>
      <c r="J45" s="34">
        <f t="shared" si="1"/>
        <v>1</v>
      </c>
    </row>
    <row r="46" spans="2:10">
      <c r="B46" s="10" t="s">
        <v>309</v>
      </c>
      <c r="C46" s="19"/>
      <c r="D46" s="19"/>
      <c r="E46" s="19">
        <v>1</v>
      </c>
      <c r="F46" s="19"/>
      <c r="G46" s="19"/>
      <c r="H46" s="19"/>
      <c r="I46" s="19"/>
      <c r="J46" s="34">
        <f t="shared" si="1"/>
        <v>1</v>
      </c>
    </row>
    <row r="47" spans="2:10">
      <c r="B47" s="10" t="s">
        <v>39</v>
      </c>
      <c r="C47" s="19"/>
      <c r="D47" s="19"/>
      <c r="E47" s="19"/>
      <c r="F47" s="19"/>
      <c r="G47" s="19">
        <v>1</v>
      </c>
      <c r="H47" s="19"/>
      <c r="I47" s="19"/>
      <c r="J47" s="34">
        <f t="shared" si="1"/>
        <v>1</v>
      </c>
    </row>
    <row r="48" spans="2:10">
      <c r="B48" s="10" t="s">
        <v>45</v>
      </c>
      <c r="C48" s="19">
        <v>1</v>
      </c>
      <c r="D48" s="19"/>
      <c r="E48" s="19"/>
      <c r="F48" s="19"/>
      <c r="G48" s="19"/>
      <c r="H48" s="19"/>
      <c r="I48" s="19"/>
      <c r="J48" s="34">
        <f t="shared" si="1"/>
        <v>1</v>
      </c>
    </row>
    <row r="49" spans="2:10">
      <c r="B49" s="10" t="s">
        <v>95</v>
      </c>
      <c r="C49" s="19"/>
      <c r="D49" s="19">
        <v>1</v>
      </c>
      <c r="E49" s="19"/>
      <c r="F49" s="19"/>
      <c r="G49" s="19"/>
      <c r="H49" s="19"/>
      <c r="I49" s="19"/>
      <c r="J49" s="34">
        <f t="shared" si="1"/>
        <v>1</v>
      </c>
    </row>
    <row r="50" spans="2:10">
      <c r="B50" s="10" t="s">
        <v>90</v>
      </c>
      <c r="C50" s="19"/>
      <c r="D50" s="19"/>
      <c r="E50" s="19">
        <v>1</v>
      </c>
      <c r="F50" s="19"/>
      <c r="G50" s="19"/>
      <c r="H50" s="19"/>
      <c r="I50" s="19"/>
      <c r="J50" s="34">
        <f t="shared" si="1"/>
        <v>1</v>
      </c>
    </row>
    <row r="51" spans="2:10">
      <c r="B51" s="10" t="s">
        <v>89</v>
      </c>
      <c r="C51" s="19"/>
      <c r="D51" s="19"/>
      <c r="E51" s="19">
        <v>1</v>
      </c>
      <c r="F51" s="19"/>
      <c r="G51" s="19"/>
      <c r="H51" s="19"/>
      <c r="I51" s="19"/>
      <c r="J51" s="34">
        <f t="shared" si="1"/>
        <v>1</v>
      </c>
    </row>
    <row r="52" spans="2:10">
      <c r="B52" s="10" t="s">
        <v>22</v>
      </c>
      <c r="C52" s="19"/>
      <c r="D52" s="19">
        <v>1</v>
      </c>
      <c r="E52" s="19"/>
      <c r="F52" s="19"/>
      <c r="G52" s="19"/>
      <c r="H52" s="19"/>
      <c r="I52" s="19"/>
      <c r="J52" s="34">
        <f t="shared" si="1"/>
        <v>1</v>
      </c>
    </row>
    <row r="53" spans="2:10">
      <c r="B53" s="10" t="s">
        <v>67</v>
      </c>
      <c r="C53" s="19">
        <v>1</v>
      </c>
      <c r="D53" s="19"/>
      <c r="E53" s="19"/>
      <c r="F53" s="19"/>
      <c r="G53" s="19"/>
      <c r="H53" s="19"/>
      <c r="I53" s="19"/>
      <c r="J53" s="34">
        <f t="shared" si="1"/>
        <v>1</v>
      </c>
    </row>
    <row r="54" spans="2:10">
      <c r="B54" s="10" t="s">
        <v>125</v>
      </c>
      <c r="C54" s="19"/>
      <c r="D54" s="19">
        <v>1</v>
      </c>
      <c r="E54" s="19"/>
      <c r="F54" s="19"/>
      <c r="G54" s="19"/>
      <c r="H54" s="19"/>
      <c r="I54" s="19"/>
      <c r="J54" s="34">
        <f t="shared" si="1"/>
        <v>1</v>
      </c>
    </row>
    <row r="55" spans="2:10">
      <c r="B55" s="10" t="s">
        <v>231</v>
      </c>
      <c r="C55" s="19"/>
      <c r="D55" s="19"/>
      <c r="E55" s="19"/>
      <c r="F55" s="19"/>
      <c r="G55" s="19">
        <v>1</v>
      </c>
      <c r="H55" s="19"/>
      <c r="I55" s="19"/>
      <c r="J55" s="34">
        <f t="shared" si="1"/>
        <v>1</v>
      </c>
    </row>
    <row r="56" spans="2:10">
      <c r="B56" s="10" t="s">
        <v>306</v>
      </c>
      <c r="C56" s="19"/>
      <c r="D56" s="19"/>
      <c r="E56" s="19"/>
      <c r="F56" s="19"/>
      <c r="G56" s="19">
        <v>1</v>
      </c>
      <c r="H56" s="19"/>
      <c r="I56" s="19"/>
      <c r="J56" s="34">
        <f t="shared" si="1"/>
        <v>1</v>
      </c>
    </row>
    <row r="57" spans="2:10">
      <c r="B57" s="10"/>
      <c r="C57" s="19"/>
      <c r="D57" s="19"/>
      <c r="E57" s="19"/>
      <c r="F57" s="19"/>
      <c r="G57" s="19"/>
      <c r="H57" s="19"/>
      <c r="I57" s="19"/>
      <c r="J57" s="34">
        <f t="shared" si="1"/>
        <v>0</v>
      </c>
    </row>
    <row r="58" spans="2:10">
      <c r="B58" s="10"/>
      <c r="C58" s="19"/>
      <c r="D58" s="19"/>
      <c r="E58" s="19"/>
      <c r="F58" s="19"/>
      <c r="G58" s="19"/>
      <c r="H58" s="19"/>
      <c r="I58" s="19"/>
      <c r="J58" s="34">
        <f t="shared" si="1"/>
        <v>0</v>
      </c>
    </row>
    <row r="59" spans="2:10">
      <c r="B59" s="10"/>
      <c r="C59" s="19"/>
      <c r="D59" s="19"/>
      <c r="E59" s="19"/>
      <c r="F59" s="19"/>
      <c r="G59" s="19"/>
      <c r="H59" s="19"/>
      <c r="I59" s="19"/>
      <c r="J59" s="34">
        <f t="shared" si="1"/>
        <v>0</v>
      </c>
    </row>
    <row r="60" spans="2:10">
      <c r="J60" s="25"/>
    </row>
    <row r="61" spans="2:10">
      <c r="B61" s="38" t="s">
        <v>121</v>
      </c>
      <c r="C61" s="5">
        <f t="shared" ref="C61:J61" si="2">SUM(C8:C60)</f>
        <v>19</v>
      </c>
      <c r="D61" s="5">
        <f t="shared" si="2"/>
        <v>21</v>
      </c>
      <c r="E61" s="5">
        <f t="shared" si="2"/>
        <v>17</v>
      </c>
      <c r="F61" s="5">
        <f t="shared" si="2"/>
        <v>18</v>
      </c>
      <c r="G61" s="5">
        <f t="shared" si="2"/>
        <v>20</v>
      </c>
      <c r="H61" s="5">
        <f t="shared" si="2"/>
        <v>0</v>
      </c>
      <c r="I61" s="5">
        <f t="shared" si="2"/>
        <v>2</v>
      </c>
      <c r="J61" s="29">
        <f t="shared" si="2"/>
        <v>97</v>
      </c>
    </row>
  </sheetData>
  <autoFilter ref="C7:J7" xr:uid="{00000000-0009-0000-0000-000005000000}"/>
  <sortState xmlns:xlrd2="http://schemas.microsoft.com/office/spreadsheetml/2017/richdata2" ref="B8:J59">
    <sortCondition descending="1" ref="J8:J59"/>
    <sortCondition ref="B8:B59"/>
  </sortState>
  <mergeCells count="2">
    <mergeCell ref="B6:J6"/>
    <mergeCell ref="D4:E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68"/>
  <sheetViews>
    <sheetView workbookViewId="0">
      <pane ySplit="7" topLeftCell="A37" activePane="bottomLeft" state="frozen"/>
      <selection activeCell="J24" sqref="J24"/>
      <selection pane="bottomLeft" activeCell="K62" sqref="K62"/>
    </sheetView>
  </sheetViews>
  <sheetFormatPr defaultColWidth="10.875" defaultRowHeight="15.75"/>
  <cols>
    <col min="1" max="1" width="10.875" style="1"/>
    <col min="2" max="2" width="23.125" style="1" customWidth="1"/>
    <col min="3" max="7" width="10.875" style="1" customWidth="1"/>
    <col min="8" max="8" width="10.875" style="1" hidden="1" customWidth="1"/>
    <col min="9" max="9" width="10.875" style="1" customWidth="1"/>
    <col min="10" max="16384" width="10.875" style="1"/>
  </cols>
  <sheetData>
    <row r="2" spans="2:10">
      <c r="B2" s="25" t="s">
        <v>120</v>
      </c>
    </row>
    <row r="3" spans="2:10">
      <c r="B3" s="25"/>
    </row>
    <row r="4" spans="2:10">
      <c r="B4" s="25" t="s">
        <v>124</v>
      </c>
      <c r="D4" s="178">
        <f>Results!E2</f>
        <v>45059</v>
      </c>
      <c r="E4" s="178"/>
    </row>
    <row r="6" spans="2:10" ht="26.25">
      <c r="B6" s="177" t="s">
        <v>288</v>
      </c>
      <c r="C6" s="177"/>
      <c r="D6" s="177"/>
      <c r="E6" s="177"/>
      <c r="F6" s="177"/>
      <c r="G6" s="177"/>
      <c r="H6" s="177"/>
      <c r="I6" s="177"/>
      <c r="J6" s="177"/>
    </row>
    <row r="7" spans="2:10">
      <c r="B7" s="18" t="s">
        <v>66</v>
      </c>
      <c r="C7" s="17" t="s">
        <v>62</v>
      </c>
      <c r="D7" s="17" t="s">
        <v>65</v>
      </c>
      <c r="E7" s="17" t="s">
        <v>63</v>
      </c>
      <c r="F7" s="17" t="s">
        <v>64</v>
      </c>
      <c r="G7" s="17" t="s">
        <v>61</v>
      </c>
      <c r="H7" s="17" t="s">
        <v>69</v>
      </c>
      <c r="I7" s="17" t="s">
        <v>70</v>
      </c>
      <c r="J7" s="17" t="s">
        <v>77</v>
      </c>
    </row>
    <row r="8" spans="2:10">
      <c r="B8" s="10" t="s">
        <v>52</v>
      </c>
      <c r="C8" s="19">
        <v>4</v>
      </c>
      <c r="D8" s="19">
        <v>2</v>
      </c>
      <c r="E8" s="19"/>
      <c r="F8" s="19"/>
      <c r="G8" s="19"/>
      <c r="H8" s="19"/>
      <c r="I8" s="19"/>
      <c r="J8" s="19">
        <f t="shared" ref="J8:J39" si="0">SUM(C8:I8)</f>
        <v>6</v>
      </c>
    </row>
    <row r="9" spans="2:10">
      <c r="B9" s="10" t="s">
        <v>27</v>
      </c>
      <c r="C9" s="19"/>
      <c r="D9" s="19">
        <v>1</v>
      </c>
      <c r="E9" s="19">
        <v>2</v>
      </c>
      <c r="F9" s="19"/>
      <c r="G9" s="19">
        <v>1</v>
      </c>
      <c r="H9" s="19"/>
      <c r="I9" s="19">
        <v>1</v>
      </c>
      <c r="J9" s="19">
        <f t="shared" si="0"/>
        <v>5</v>
      </c>
    </row>
    <row r="10" spans="2:10">
      <c r="B10" s="10" t="s">
        <v>283</v>
      </c>
      <c r="C10" s="19"/>
      <c r="D10" s="19"/>
      <c r="E10" s="19"/>
      <c r="F10" s="19"/>
      <c r="G10" s="19">
        <v>4</v>
      </c>
      <c r="H10" s="19"/>
      <c r="I10" s="19"/>
      <c r="J10" s="19">
        <f t="shared" si="0"/>
        <v>4</v>
      </c>
    </row>
    <row r="11" spans="2:10">
      <c r="B11" s="10" t="s">
        <v>74</v>
      </c>
      <c r="C11" s="19"/>
      <c r="D11" s="19">
        <v>3</v>
      </c>
      <c r="E11" s="19"/>
      <c r="F11" s="19"/>
      <c r="G11" s="19"/>
      <c r="H11" s="19"/>
      <c r="I11" s="19"/>
      <c r="J11" s="19">
        <f t="shared" si="0"/>
        <v>3</v>
      </c>
    </row>
    <row r="12" spans="2:10">
      <c r="B12" s="10" t="s">
        <v>275</v>
      </c>
      <c r="C12" s="19"/>
      <c r="D12" s="19"/>
      <c r="E12" s="19"/>
      <c r="F12" s="19">
        <v>3</v>
      </c>
      <c r="G12" s="19"/>
      <c r="H12" s="19"/>
      <c r="I12" s="19"/>
      <c r="J12" s="19">
        <f t="shared" si="0"/>
        <v>3</v>
      </c>
    </row>
    <row r="13" spans="2:10">
      <c r="B13" s="10" t="s">
        <v>84</v>
      </c>
      <c r="C13" s="19">
        <v>3</v>
      </c>
      <c r="D13" s="19"/>
      <c r="E13" s="19"/>
      <c r="F13" s="19"/>
      <c r="G13" s="19"/>
      <c r="H13" s="19"/>
      <c r="I13" s="19"/>
      <c r="J13" s="19">
        <f t="shared" si="0"/>
        <v>3</v>
      </c>
    </row>
    <row r="14" spans="2:10">
      <c r="B14" s="10" t="s">
        <v>26</v>
      </c>
      <c r="C14" s="19"/>
      <c r="D14" s="19"/>
      <c r="E14" s="19">
        <v>3</v>
      </c>
      <c r="F14" s="19"/>
      <c r="G14" s="19"/>
      <c r="H14" s="19"/>
      <c r="I14" s="19"/>
      <c r="J14" s="19">
        <f t="shared" si="0"/>
        <v>3</v>
      </c>
    </row>
    <row r="15" spans="2:10">
      <c r="B15" s="10" t="s">
        <v>336</v>
      </c>
      <c r="C15" s="19"/>
      <c r="D15" s="19">
        <v>1</v>
      </c>
      <c r="E15" s="19">
        <v>2</v>
      </c>
      <c r="F15" s="19"/>
      <c r="G15" s="19"/>
      <c r="H15" s="19"/>
      <c r="I15" s="19"/>
      <c r="J15" s="19">
        <f t="shared" si="0"/>
        <v>3</v>
      </c>
    </row>
    <row r="16" spans="2:10">
      <c r="B16" s="10" t="s">
        <v>21</v>
      </c>
      <c r="C16" s="19">
        <v>2</v>
      </c>
      <c r="D16" s="19">
        <v>1</v>
      </c>
      <c r="E16" s="19"/>
      <c r="F16" s="19"/>
      <c r="G16" s="19"/>
      <c r="H16" s="19"/>
      <c r="I16" s="19"/>
      <c r="J16" s="19">
        <f t="shared" si="0"/>
        <v>3</v>
      </c>
    </row>
    <row r="17" spans="2:10">
      <c r="B17" s="10" t="s">
        <v>23</v>
      </c>
      <c r="C17" s="19"/>
      <c r="D17" s="19"/>
      <c r="E17" s="19">
        <v>1</v>
      </c>
      <c r="F17" s="19"/>
      <c r="G17" s="19">
        <v>2</v>
      </c>
      <c r="H17" s="19"/>
      <c r="I17" s="19"/>
      <c r="J17" s="19">
        <f t="shared" si="0"/>
        <v>3</v>
      </c>
    </row>
    <row r="18" spans="2:10">
      <c r="B18" s="10" t="s">
        <v>89</v>
      </c>
      <c r="C18" s="19"/>
      <c r="D18" s="19"/>
      <c r="E18" s="19">
        <v>2</v>
      </c>
      <c r="F18" s="19">
        <v>1</v>
      </c>
      <c r="G18" s="19"/>
      <c r="H18" s="19"/>
      <c r="I18" s="19"/>
      <c r="J18" s="19">
        <f t="shared" si="0"/>
        <v>3</v>
      </c>
    </row>
    <row r="19" spans="2:10">
      <c r="B19" s="10" t="s">
        <v>33</v>
      </c>
      <c r="C19" s="19"/>
      <c r="D19" s="19"/>
      <c r="E19" s="19"/>
      <c r="F19" s="19">
        <v>2</v>
      </c>
      <c r="G19" s="19">
        <v>1</v>
      </c>
      <c r="H19" s="19"/>
      <c r="I19" s="19"/>
      <c r="J19" s="19">
        <f t="shared" si="0"/>
        <v>3</v>
      </c>
    </row>
    <row r="20" spans="2:10">
      <c r="B20" s="10" t="s">
        <v>163</v>
      </c>
      <c r="C20" s="19"/>
      <c r="D20" s="19"/>
      <c r="E20" s="19"/>
      <c r="F20" s="19"/>
      <c r="G20" s="19">
        <v>2</v>
      </c>
      <c r="H20" s="19"/>
      <c r="I20" s="19"/>
      <c r="J20" s="19">
        <f t="shared" si="0"/>
        <v>2</v>
      </c>
    </row>
    <row r="21" spans="2:10">
      <c r="B21" s="10" t="s">
        <v>408</v>
      </c>
      <c r="C21" s="19"/>
      <c r="D21" s="19"/>
      <c r="E21" s="19">
        <v>1</v>
      </c>
      <c r="F21" s="19"/>
      <c r="G21" s="19">
        <v>1</v>
      </c>
      <c r="H21" s="19"/>
      <c r="I21" s="19"/>
      <c r="J21" s="19">
        <f t="shared" si="0"/>
        <v>2</v>
      </c>
    </row>
    <row r="22" spans="2:10">
      <c r="B22" s="10" t="s">
        <v>223</v>
      </c>
      <c r="C22" s="19"/>
      <c r="D22" s="19"/>
      <c r="E22" s="19"/>
      <c r="F22" s="19">
        <v>2</v>
      </c>
      <c r="G22" s="19"/>
      <c r="H22" s="19"/>
      <c r="I22" s="19"/>
      <c r="J22" s="19">
        <f t="shared" si="0"/>
        <v>2</v>
      </c>
    </row>
    <row r="23" spans="2:10">
      <c r="B23" s="10" t="s">
        <v>41</v>
      </c>
      <c r="C23" s="19"/>
      <c r="D23" s="19"/>
      <c r="E23" s="19"/>
      <c r="F23" s="19">
        <v>2</v>
      </c>
      <c r="G23" s="19"/>
      <c r="H23" s="19"/>
      <c r="I23" s="19"/>
      <c r="J23" s="19">
        <f t="shared" si="0"/>
        <v>2</v>
      </c>
    </row>
    <row r="24" spans="2:10">
      <c r="B24" s="10" t="s">
        <v>98</v>
      </c>
      <c r="C24" s="19"/>
      <c r="D24" s="19"/>
      <c r="E24" s="19"/>
      <c r="F24" s="19"/>
      <c r="G24" s="19">
        <v>2</v>
      </c>
      <c r="H24" s="19"/>
      <c r="I24" s="19"/>
      <c r="J24" s="19">
        <f t="shared" si="0"/>
        <v>2</v>
      </c>
    </row>
    <row r="25" spans="2:10">
      <c r="B25" s="10" t="s">
        <v>19</v>
      </c>
      <c r="C25" s="19"/>
      <c r="D25" s="19"/>
      <c r="E25" s="19"/>
      <c r="F25" s="19">
        <v>2</v>
      </c>
      <c r="G25" s="19"/>
      <c r="H25" s="19"/>
      <c r="I25" s="19"/>
      <c r="J25" s="19">
        <f t="shared" si="0"/>
        <v>2</v>
      </c>
    </row>
    <row r="26" spans="2:10">
      <c r="B26" s="10" t="s">
        <v>39</v>
      </c>
      <c r="C26" s="19"/>
      <c r="D26" s="19"/>
      <c r="E26" s="19">
        <v>1</v>
      </c>
      <c r="F26" s="19"/>
      <c r="G26" s="19">
        <v>1</v>
      </c>
      <c r="H26" s="19"/>
      <c r="I26" s="19"/>
      <c r="J26" s="19">
        <f t="shared" si="0"/>
        <v>2</v>
      </c>
    </row>
    <row r="27" spans="2:10">
      <c r="B27" s="10" t="s">
        <v>46</v>
      </c>
      <c r="C27" s="19"/>
      <c r="D27" s="19"/>
      <c r="E27" s="19">
        <v>2</v>
      </c>
      <c r="F27" s="19"/>
      <c r="G27" s="19"/>
      <c r="H27" s="19"/>
      <c r="I27" s="19"/>
      <c r="J27" s="19">
        <f t="shared" si="0"/>
        <v>2</v>
      </c>
    </row>
    <row r="28" spans="2:10">
      <c r="B28" s="10" t="s">
        <v>281</v>
      </c>
      <c r="C28" s="19"/>
      <c r="D28" s="19">
        <v>1</v>
      </c>
      <c r="E28" s="19">
        <v>1</v>
      </c>
      <c r="F28" s="19"/>
      <c r="G28" s="19"/>
      <c r="H28" s="19"/>
      <c r="I28" s="19"/>
      <c r="J28" s="19">
        <f t="shared" si="0"/>
        <v>2</v>
      </c>
    </row>
    <row r="29" spans="2:10">
      <c r="B29" s="10" t="s">
        <v>67</v>
      </c>
      <c r="C29" s="19">
        <v>2</v>
      </c>
      <c r="D29" s="19"/>
      <c r="E29" s="19"/>
      <c r="F29" s="19"/>
      <c r="G29" s="19"/>
      <c r="H29" s="19"/>
      <c r="I29" s="19"/>
      <c r="J29" s="19">
        <f t="shared" si="0"/>
        <v>2</v>
      </c>
    </row>
    <row r="30" spans="2:10">
      <c r="B30" s="10" t="s">
        <v>308</v>
      </c>
      <c r="C30" s="19"/>
      <c r="D30" s="19"/>
      <c r="E30" s="19">
        <v>1</v>
      </c>
      <c r="F30" s="19"/>
      <c r="G30" s="19"/>
      <c r="H30" s="19"/>
      <c r="I30" s="19"/>
      <c r="J30" s="19">
        <f t="shared" si="0"/>
        <v>1</v>
      </c>
    </row>
    <row r="31" spans="2:10">
      <c r="B31" s="10" t="s">
        <v>106</v>
      </c>
      <c r="C31" s="19"/>
      <c r="D31" s="19"/>
      <c r="E31" s="19">
        <v>1</v>
      </c>
      <c r="F31" s="19"/>
      <c r="G31" s="19"/>
      <c r="H31" s="19"/>
      <c r="I31" s="19"/>
      <c r="J31" s="19">
        <f t="shared" si="0"/>
        <v>1</v>
      </c>
    </row>
    <row r="32" spans="2:10">
      <c r="B32" s="10" t="s">
        <v>105</v>
      </c>
      <c r="C32" s="19"/>
      <c r="D32" s="19"/>
      <c r="E32" s="19">
        <v>1</v>
      </c>
      <c r="F32" s="19"/>
      <c r="G32" s="19"/>
      <c r="H32" s="19"/>
      <c r="I32" s="19"/>
      <c r="J32" s="19">
        <f t="shared" si="0"/>
        <v>1</v>
      </c>
    </row>
    <row r="33" spans="2:10">
      <c r="B33" s="10" t="s">
        <v>203</v>
      </c>
      <c r="C33" s="19">
        <v>1</v>
      </c>
      <c r="D33" s="19"/>
      <c r="E33" s="19"/>
      <c r="F33" s="19"/>
      <c r="G33" s="19"/>
      <c r="H33" s="19"/>
      <c r="I33" s="19"/>
      <c r="J33" s="19">
        <f t="shared" si="0"/>
        <v>1</v>
      </c>
    </row>
    <row r="34" spans="2:10">
      <c r="B34" s="10" t="s">
        <v>164</v>
      </c>
      <c r="C34" s="19">
        <v>1</v>
      </c>
      <c r="D34" s="19"/>
      <c r="E34" s="19"/>
      <c r="F34" s="19"/>
      <c r="G34" s="19"/>
      <c r="H34" s="19"/>
      <c r="I34" s="19"/>
      <c r="J34" s="19">
        <f t="shared" si="0"/>
        <v>1</v>
      </c>
    </row>
    <row r="35" spans="2:10">
      <c r="B35" s="10" t="s">
        <v>32</v>
      </c>
      <c r="C35" s="19"/>
      <c r="D35" s="19"/>
      <c r="E35" s="19"/>
      <c r="F35" s="19"/>
      <c r="G35" s="19">
        <v>1</v>
      </c>
      <c r="H35" s="19"/>
      <c r="I35" s="19"/>
      <c r="J35" s="19">
        <f t="shared" si="0"/>
        <v>1</v>
      </c>
    </row>
    <row r="36" spans="2:10">
      <c r="B36" s="10" t="s">
        <v>103</v>
      </c>
      <c r="C36" s="19"/>
      <c r="D36" s="19"/>
      <c r="E36" s="19"/>
      <c r="F36" s="19"/>
      <c r="G36" s="19">
        <v>1</v>
      </c>
      <c r="H36" s="19"/>
      <c r="I36" s="19"/>
      <c r="J36" s="19">
        <f t="shared" si="0"/>
        <v>1</v>
      </c>
    </row>
    <row r="37" spans="2:10">
      <c r="B37" s="10" t="s">
        <v>130</v>
      </c>
      <c r="C37" s="19"/>
      <c r="D37" s="19">
        <v>1</v>
      </c>
      <c r="E37" s="19"/>
      <c r="F37" s="19"/>
      <c r="G37" s="19"/>
      <c r="H37" s="19"/>
      <c r="I37" s="19"/>
      <c r="J37" s="19">
        <f t="shared" si="0"/>
        <v>1</v>
      </c>
    </row>
    <row r="38" spans="2:10">
      <c r="B38" s="10" t="s">
        <v>31</v>
      </c>
      <c r="C38" s="19"/>
      <c r="D38" s="19">
        <v>1</v>
      </c>
      <c r="E38" s="19"/>
      <c r="F38" s="19"/>
      <c r="G38" s="19"/>
      <c r="H38" s="19"/>
      <c r="I38" s="19"/>
      <c r="J38" s="19">
        <f t="shared" si="0"/>
        <v>1</v>
      </c>
    </row>
    <row r="39" spans="2:10">
      <c r="B39" s="10" t="s">
        <v>204</v>
      </c>
      <c r="C39" s="19"/>
      <c r="D39" s="19">
        <v>1</v>
      </c>
      <c r="E39" s="19"/>
      <c r="F39" s="19"/>
      <c r="G39" s="19"/>
      <c r="H39" s="19"/>
      <c r="I39" s="19"/>
      <c r="J39" s="19">
        <f t="shared" si="0"/>
        <v>1</v>
      </c>
    </row>
    <row r="40" spans="2:10">
      <c r="B40" s="10" t="s">
        <v>60</v>
      </c>
      <c r="C40" s="19"/>
      <c r="D40" s="19"/>
      <c r="E40" s="19"/>
      <c r="F40" s="19"/>
      <c r="G40" s="19">
        <v>1</v>
      </c>
      <c r="H40" s="19"/>
      <c r="I40" s="19"/>
      <c r="J40" s="19">
        <f t="shared" ref="J40:J71" si="1">SUM(C40:I40)</f>
        <v>1</v>
      </c>
    </row>
    <row r="41" spans="2:10">
      <c r="B41" s="10" t="s">
        <v>100</v>
      </c>
      <c r="C41" s="19"/>
      <c r="D41" s="19"/>
      <c r="E41" s="19"/>
      <c r="F41" s="19"/>
      <c r="G41" s="19">
        <v>1</v>
      </c>
      <c r="H41" s="19"/>
      <c r="I41" s="19"/>
      <c r="J41" s="19">
        <f t="shared" si="1"/>
        <v>1</v>
      </c>
    </row>
    <row r="42" spans="2:10">
      <c r="B42" s="10" t="s">
        <v>40</v>
      </c>
      <c r="C42" s="19"/>
      <c r="D42" s="19"/>
      <c r="E42" s="19"/>
      <c r="F42" s="19">
        <v>1</v>
      </c>
      <c r="G42" s="19"/>
      <c r="H42" s="19"/>
      <c r="I42" s="19"/>
      <c r="J42" s="19">
        <f t="shared" si="1"/>
        <v>1</v>
      </c>
    </row>
    <row r="43" spans="2:10">
      <c r="B43" s="10" t="s">
        <v>37</v>
      </c>
      <c r="C43" s="19"/>
      <c r="D43" s="19">
        <v>1</v>
      </c>
      <c r="E43" s="19"/>
      <c r="F43" s="19"/>
      <c r="G43" s="19"/>
      <c r="H43" s="19"/>
      <c r="I43" s="19"/>
      <c r="J43" s="19">
        <f t="shared" si="1"/>
        <v>1</v>
      </c>
    </row>
    <row r="44" spans="2:10">
      <c r="B44" s="10" t="s">
        <v>54</v>
      </c>
      <c r="C44" s="19"/>
      <c r="D44" s="19">
        <v>1</v>
      </c>
      <c r="E44" s="19"/>
      <c r="F44" s="19"/>
      <c r="G44" s="19"/>
      <c r="H44" s="19"/>
      <c r="I44" s="19"/>
      <c r="J44" s="19">
        <f t="shared" si="1"/>
        <v>1</v>
      </c>
    </row>
    <row r="45" spans="2:10">
      <c r="B45" s="10" t="s">
        <v>335</v>
      </c>
      <c r="C45" s="19"/>
      <c r="D45" s="19"/>
      <c r="E45" s="19">
        <v>1</v>
      </c>
      <c r="F45" s="19"/>
      <c r="G45" s="19"/>
      <c r="H45" s="19"/>
      <c r="I45" s="19"/>
      <c r="J45" s="19">
        <f t="shared" si="1"/>
        <v>1</v>
      </c>
    </row>
    <row r="46" spans="2:10">
      <c r="B46" s="10" t="s">
        <v>421</v>
      </c>
      <c r="C46" s="19"/>
      <c r="D46" s="19"/>
      <c r="E46" s="19"/>
      <c r="F46" s="19"/>
      <c r="G46" s="19">
        <v>1</v>
      </c>
      <c r="H46" s="19"/>
      <c r="I46" s="19"/>
      <c r="J46" s="19">
        <f t="shared" si="1"/>
        <v>1</v>
      </c>
    </row>
    <row r="47" spans="2:10">
      <c r="B47" s="10" t="s">
        <v>456</v>
      </c>
      <c r="C47" s="19">
        <v>1</v>
      </c>
      <c r="D47" s="19"/>
      <c r="E47" s="19"/>
      <c r="F47" s="19"/>
      <c r="G47" s="19"/>
      <c r="H47" s="19"/>
      <c r="I47" s="19"/>
      <c r="J47" s="19">
        <f t="shared" si="1"/>
        <v>1</v>
      </c>
    </row>
    <row r="48" spans="2:10">
      <c r="B48" s="10" t="s">
        <v>80</v>
      </c>
      <c r="C48" s="19"/>
      <c r="D48" s="19">
        <v>1</v>
      </c>
      <c r="E48" s="19"/>
      <c r="F48" s="19"/>
      <c r="G48" s="19"/>
      <c r="H48" s="19"/>
      <c r="I48" s="19"/>
      <c r="J48" s="19">
        <f t="shared" si="1"/>
        <v>1</v>
      </c>
    </row>
    <row r="49" spans="2:10">
      <c r="B49" s="10" t="s">
        <v>160</v>
      </c>
      <c r="C49" s="19">
        <v>1</v>
      </c>
      <c r="D49" s="19"/>
      <c r="E49" s="19"/>
      <c r="F49" s="19"/>
      <c r="G49" s="19"/>
      <c r="H49" s="19"/>
      <c r="I49" s="19"/>
      <c r="J49" s="19">
        <f t="shared" si="1"/>
        <v>1</v>
      </c>
    </row>
    <row r="50" spans="2:10">
      <c r="B50" s="10" t="s">
        <v>135</v>
      </c>
      <c r="C50" s="19"/>
      <c r="D50" s="19">
        <v>1</v>
      </c>
      <c r="E50" s="19"/>
      <c r="F50" s="19"/>
      <c r="G50" s="19"/>
      <c r="H50" s="19"/>
      <c r="I50" s="19"/>
      <c r="J50" s="19">
        <f t="shared" si="1"/>
        <v>1</v>
      </c>
    </row>
    <row r="51" spans="2:10">
      <c r="B51" s="10" t="s">
        <v>278</v>
      </c>
      <c r="C51" s="19">
        <v>1</v>
      </c>
      <c r="D51" s="19"/>
      <c r="E51" s="19"/>
      <c r="F51" s="19"/>
      <c r="G51" s="19"/>
      <c r="H51" s="19"/>
      <c r="I51" s="19"/>
      <c r="J51" s="19">
        <f t="shared" si="1"/>
        <v>1</v>
      </c>
    </row>
    <row r="52" spans="2:10">
      <c r="B52" s="10" t="s">
        <v>429</v>
      </c>
      <c r="C52" s="19"/>
      <c r="D52" s="19"/>
      <c r="E52" s="19"/>
      <c r="F52" s="19"/>
      <c r="G52" s="19">
        <v>1</v>
      </c>
      <c r="H52" s="19"/>
      <c r="I52" s="19"/>
      <c r="J52" s="19">
        <f t="shared" si="1"/>
        <v>1</v>
      </c>
    </row>
    <row r="53" spans="2:10">
      <c r="B53" s="10" t="s">
        <v>411</v>
      </c>
      <c r="C53" s="19"/>
      <c r="D53" s="19"/>
      <c r="E53" s="19"/>
      <c r="F53" s="19">
        <v>1</v>
      </c>
      <c r="G53" s="19"/>
      <c r="H53" s="19"/>
      <c r="I53" s="19"/>
      <c r="J53" s="19">
        <f t="shared" si="1"/>
        <v>1</v>
      </c>
    </row>
    <row r="54" spans="2:10">
      <c r="B54" s="10" t="s">
        <v>364</v>
      </c>
      <c r="C54" s="19"/>
      <c r="D54" s="19"/>
      <c r="E54" s="19"/>
      <c r="F54" s="19"/>
      <c r="G54" s="19">
        <v>1</v>
      </c>
      <c r="H54" s="19"/>
      <c r="I54" s="19"/>
      <c r="J54" s="19">
        <f t="shared" si="1"/>
        <v>1</v>
      </c>
    </row>
    <row r="55" spans="2:10">
      <c r="B55" s="10" t="s">
        <v>219</v>
      </c>
      <c r="C55" s="19"/>
      <c r="D55" s="19"/>
      <c r="E55" s="19"/>
      <c r="F55" s="19"/>
      <c r="G55" s="19">
        <v>1</v>
      </c>
      <c r="H55" s="19"/>
      <c r="I55" s="19"/>
      <c r="J55" s="19">
        <f t="shared" si="1"/>
        <v>1</v>
      </c>
    </row>
    <row r="56" spans="2:10">
      <c r="B56" s="10" t="s">
        <v>299</v>
      </c>
      <c r="C56" s="19"/>
      <c r="D56" s="19"/>
      <c r="E56" s="19"/>
      <c r="F56" s="19">
        <v>1</v>
      </c>
      <c r="G56" s="19"/>
      <c r="H56" s="19"/>
      <c r="I56" s="19"/>
      <c r="J56" s="19">
        <f t="shared" si="1"/>
        <v>1</v>
      </c>
    </row>
    <row r="57" spans="2:10">
      <c r="B57" s="10" t="s">
        <v>310</v>
      </c>
      <c r="C57" s="19"/>
      <c r="D57" s="19"/>
      <c r="E57" s="19"/>
      <c r="F57" s="19"/>
      <c r="G57" s="19"/>
      <c r="H57" s="19"/>
      <c r="I57" s="19">
        <v>1</v>
      </c>
      <c r="J57" s="19">
        <f t="shared" si="1"/>
        <v>1</v>
      </c>
    </row>
    <row r="58" spans="2:10">
      <c r="B58" s="10" t="s">
        <v>145</v>
      </c>
      <c r="C58" s="19">
        <v>1</v>
      </c>
      <c r="D58" s="19"/>
      <c r="E58" s="19"/>
      <c r="F58" s="19"/>
      <c r="G58" s="19"/>
      <c r="H58" s="19"/>
      <c r="I58" s="19"/>
      <c r="J58" s="19">
        <f t="shared" si="1"/>
        <v>1</v>
      </c>
    </row>
    <row r="59" spans="2:10">
      <c r="B59" s="10" t="s">
        <v>35</v>
      </c>
      <c r="C59" s="19"/>
      <c r="D59" s="19">
        <v>1</v>
      </c>
      <c r="E59" s="19"/>
      <c r="F59" s="19"/>
      <c r="G59" s="19"/>
      <c r="H59" s="19"/>
      <c r="I59" s="19"/>
      <c r="J59" s="19">
        <f t="shared" si="1"/>
        <v>1</v>
      </c>
    </row>
    <row r="60" spans="2:10">
      <c r="B60" s="10" t="s">
        <v>470</v>
      </c>
      <c r="C60" s="19"/>
      <c r="D60" s="19"/>
      <c r="E60" s="19"/>
      <c r="F60" s="19"/>
      <c r="G60" s="19">
        <v>1</v>
      </c>
      <c r="H60" s="19"/>
      <c r="I60" s="19"/>
      <c r="J60" s="19">
        <f t="shared" si="1"/>
        <v>1</v>
      </c>
    </row>
    <row r="61" spans="2:10">
      <c r="B61" s="10" t="s">
        <v>49</v>
      </c>
      <c r="C61" s="19"/>
      <c r="D61" s="19"/>
      <c r="E61" s="19">
        <v>1</v>
      </c>
      <c r="F61" s="19"/>
      <c r="G61" s="19"/>
      <c r="H61" s="19"/>
      <c r="I61" s="19"/>
      <c r="J61" s="19">
        <f t="shared" si="1"/>
        <v>1</v>
      </c>
    </row>
    <row r="62" spans="2:10">
      <c r="B62" s="10" t="s">
        <v>125</v>
      </c>
      <c r="C62" s="19"/>
      <c r="D62" s="19">
        <v>1</v>
      </c>
      <c r="E62" s="19"/>
      <c r="F62" s="19"/>
      <c r="G62" s="19"/>
      <c r="H62" s="19"/>
      <c r="I62" s="19"/>
      <c r="J62" s="19">
        <f t="shared" si="1"/>
        <v>1</v>
      </c>
    </row>
    <row r="63" spans="2:10">
      <c r="B63" s="10" t="s">
        <v>264</v>
      </c>
      <c r="C63" s="19">
        <v>1</v>
      </c>
      <c r="D63" s="19"/>
      <c r="E63" s="19"/>
      <c r="F63" s="19"/>
      <c r="G63" s="19"/>
      <c r="H63" s="19"/>
      <c r="I63" s="19"/>
      <c r="J63" s="19">
        <f t="shared" si="1"/>
        <v>1</v>
      </c>
    </row>
    <row r="64" spans="2:10">
      <c r="B64" s="10" t="s">
        <v>417</v>
      </c>
      <c r="C64" s="19">
        <v>1</v>
      </c>
      <c r="D64" s="19"/>
      <c r="E64" s="19"/>
      <c r="F64" s="19"/>
      <c r="G64" s="19"/>
      <c r="H64" s="19"/>
      <c r="I64" s="19"/>
      <c r="J64" s="19">
        <f t="shared" si="1"/>
        <v>1</v>
      </c>
    </row>
    <row r="65" spans="2:10">
      <c r="B65" s="10"/>
      <c r="C65" s="19"/>
      <c r="D65" s="19"/>
      <c r="E65" s="19"/>
      <c r="F65" s="19"/>
      <c r="G65" s="19"/>
      <c r="H65" s="19"/>
      <c r="I65" s="19"/>
      <c r="J65" s="19">
        <f t="shared" si="1"/>
        <v>0</v>
      </c>
    </row>
    <row r="66" spans="2:10">
      <c r="B66" s="10"/>
      <c r="C66" s="19"/>
      <c r="D66" s="19"/>
      <c r="E66" s="19"/>
      <c r="F66" s="19"/>
      <c r="G66" s="19"/>
      <c r="H66" s="19"/>
      <c r="I66" s="19"/>
      <c r="J66" s="19">
        <f t="shared" si="1"/>
        <v>0</v>
      </c>
    </row>
    <row r="68" spans="2:10">
      <c r="B68" s="38" t="s">
        <v>121</v>
      </c>
      <c r="C68" s="5">
        <f t="shared" ref="C68:J68" si="2">SUM(C8:C67)</f>
        <v>19</v>
      </c>
      <c r="D68" s="5">
        <f t="shared" si="2"/>
        <v>18</v>
      </c>
      <c r="E68" s="5">
        <f t="shared" si="2"/>
        <v>20</v>
      </c>
      <c r="F68" s="5">
        <f t="shared" si="2"/>
        <v>15</v>
      </c>
      <c r="G68" s="5">
        <f t="shared" si="2"/>
        <v>23</v>
      </c>
      <c r="H68" s="5">
        <f t="shared" si="2"/>
        <v>0</v>
      </c>
      <c r="I68" s="5">
        <f t="shared" si="2"/>
        <v>2</v>
      </c>
      <c r="J68" s="5">
        <f t="shared" si="2"/>
        <v>97</v>
      </c>
    </row>
  </sheetData>
  <autoFilter ref="B7:J66" xr:uid="{8268DB57-65E5-A44B-B4ED-21827ABD7F95}"/>
  <sortState xmlns:xlrd2="http://schemas.microsoft.com/office/spreadsheetml/2017/richdata2" ref="B8:J66">
    <sortCondition descending="1" ref="J8:J66"/>
    <sortCondition ref="B8:B66"/>
  </sortState>
  <mergeCells count="2">
    <mergeCell ref="B6:J6"/>
    <mergeCell ref="D4:E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Registration Membership Slate S</vt:lpstr>
      <vt:lpstr>Sheet3</vt:lpstr>
      <vt:lpstr>Sheet1</vt:lpstr>
      <vt:lpstr>Results</vt:lpstr>
      <vt:lpstr>Goal scorers</vt:lpstr>
      <vt:lpstr>Sheet2</vt:lpstr>
      <vt:lpstr>Assists</vt:lpstr>
      <vt:lpstr>MOTM</vt:lpstr>
      <vt:lpstr>DOTD</vt:lpstr>
      <vt:lpstr>Golden gloves</vt:lpstr>
      <vt:lpstr>Overdue debtors list</vt:lpstr>
      <vt:lpstr>'Registration Membership Slate 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Reed</dc:creator>
  <cp:lastModifiedBy>Matthew Haswell</cp:lastModifiedBy>
  <cp:lastPrinted>2020-09-14T17:37:57Z</cp:lastPrinted>
  <dcterms:created xsi:type="dcterms:W3CDTF">2019-09-14T13:15:40Z</dcterms:created>
  <dcterms:modified xsi:type="dcterms:W3CDTF">2023-05-16T11:40:39Z</dcterms:modified>
</cp:coreProperties>
</file>